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ЭтаКнига" defaultThemeVersion="124226"/>
  <mc:AlternateContent xmlns:mc="http://schemas.openxmlformats.org/markup-compatibility/2006">
    <mc:Choice Requires="x15">
      <x15ac:absPath xmlns:x15ac="http://schemas.microsoft.com/office/spreadsheetml/2010/11/ac" url="C:\ОБМЕН\форма 117\"/>
    </mc:Choice>
  </mc:AlternateContent>
  <xr:revisionPtr revIDLastSave="0" documentId="13_ncr:1_{43430B6F-B84C-4C40-BCFD-F2201F106DEC}" xr6:coauthVersionLast="47" xr6:coauthVersionMax="47" xr10:uidLastSave="{00000000-0000-0000-0000-000000000000}"/>
  <bookViews>
    <workbookView xWindow="-120" yWindow="-120" windowWidth="29040" windowHeight="15840" xr2:uid="{00000000-000D-0000-FFFF-FFFF00000000}"/>
  </bookViews>
  <sheets>
    <sheet name="117  " sheetId="13" r:id="rId1"/>
  </sheets>
  <externalReferences>
    <externalReference r:id="rId2"/>
  </externalReferences>
  <definedNames>
    <definedName name="_Date_" localSheetId="0">#REF!</definedName>
    <definedName name="_Date_">#REF!</definedName>
    <definedName name="_Otchet_Period_Source__AT_ObjectName" localSheetId="0">#REF!</definedName>
    <definedName name="_Otchet_Period_Source__AT_ObjectName">#REF!</definedName>
    <definedName name="_Period_" localSheetId="0">#REF!</definedName>
    <definedName name="_Period_">#REF!</definedName>
    <definedName name="Название">[1]справочник!$A$2:$A$200</definedName>
    <definedName name="_xlnm.Print_Area" localSheetId="0">'117  '!$A$1:$G$239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8" i="13" l="1"/>
  <c r="H130" i="13"/>
  <c r="H197" i="13"/>
  <c r="I197" i="13" s="1"/>
  <c r="H86" i="13"/>
  <c r="I132" i="13" l="1"/>
  <c r="I128" i="13"/>
  <c r="H132" i="13"/>
  <c r="E188" i="13"/>
  <c r="E138" i="13"/>
  <c r="E71" i="13"/>
  <c r="E68" i="13" s="1"/>
  <c r="E191" i="13"/>
  <c r="E149" i="13"/>
  <c r="E167" i="13"/>
  <c r="F159" i="13"/>
  <c r="F149" i="13"/>
  <c r="F131" i="13"/>
  <c r="F105" i="13"/>
  <c r="E69" i="13"/>
  <c r="F38" i="13"/>
  <c r="E76" i="13"/>
  <c r="F76" i="13"/>
  <c r="G157" i="13"/>
  <c r="E139" i="13"/>
  <c r="E137" i="13"/>
  <c r="E186" i="13"/>
  <c r="E150" i="13"/>
  <c r="E135" i="13"/>
  <c r="E131" i="13" l="1"/>
  <c r="G131" i="13" s="1"/>
  <c r="G149" i="13"/>
  <c r="E75" i="13"/>
  <c r="F183" i="13"/>
  <c r="F182" i="13"/>
  <c r="E182" i="13"/>
  <c r="E183" i="13"/>
  <c r="G197" i="13"/>
  <c r="G196" i="13" l="1"/>
  <c r="G118" i="13"/>
  <c r="G28" i="13"/>
  <c r="F18" i="13"/>
  <c r="F17" i="13" s="1"/>
  <c r="G183" i="13"/>
  <c r="E178" i="13"/>
  <c r="E175" i="13" s="1"/>
  <c r="F167" i="13"/>
  <c r="G174" i="13"/>
  <c r="G168" i="13"/>
  <c r="E43" i="13"/>
  <c r="F181" i="13"/>
  <c r="G189" i="13"/>
  <c r="E127" i="13"/>
  <c r="E126" i="13" s="1"/>
  <c r="G76" i="13"/>
  <c r="G194" i="13"/>
  <c r="G117" i="13"/>
  <c r="F163" i="13"/>
  <c r="E163" i="13"/>
  <c r="G165" i="13"/>
  <c r="G190" i="13"/>
  <c r="G191" i="13"/>
  <c r="F85" i="13"/>
  <c r="G99" i="13"/>
  <c r="F58" i="13"/>
  <c r="G176" i="13"/>
  <c r="G177" i="13"/>
  <c r="G151" i="13"/>
  <c r="F175" i="13"/>
  <c r="G150" i="13"/>
  <c r="G140" i="13"/>
  <c r="G111" i="13"/>
  <c r="G112" i="13"/>
  <c r="G113" i="13"/>
  <c r="G114" i="13"/>
  <c r="E159" i="13"/>
  <c r="G162" i="13"/>
  <c r="G156" i="13"/>
  <c r="G158" i="13"/>
  <c r="G203" i="13"/>
  <c r="G198" i="13"/>
  <c r="G180" i="13"/>
  <c r="G78" i="13"/>
  <c r="E18" i="13"/>
  <c r="E17" i="13" s="1"/>
  <c r="G19" i="13"/>
  <c r="G20" i="13"/>
  <c r="G21" i="13"/>
  <c r="G22" i="13"/>
  <c r="G23" i="13"/>
  <c r="G24" i="13"/>
  <c r="G25" i="13"/>
  <c r="G26" i="13"/>
  <c r="G27" i="13"/>
  <c r="G30" i="13"/>
  <c r="G31" i="13"/>
  <c r="G32" i="13"/>
  <c r="G34" i="13"/>
  <c r="G35" i="13"/>
  <c r="G36" i="13"/>
  <c r="G37" i="13"/>
  <c r="G39" i="13"/>
  <c r="G40" i="13"/>
  <c r="G41" i="13"/>
  <c r="G42" i="13"/>
  <c r="F43" i="13"/>
  <c r="G45" i="13"/>
  <c r="G46" i="13"/>
  <c r="G47" i="13"/>
  <c r="G48" i="13"/>
  <c r="E53" i="13"/>
  <c r="F53" i="13"/>
  <c r="G54" i="13"/>
  <c r="G55" i="13"/>
  <c r="G56" i="13"/>
  <c r="E58" i="13"/>
  <c r="G59" i="13"/>
  <c r="G60" i="13"/>
  <c r="G61" i="13"/>
  <c r="G62" i="13"/>
  <c r="E63" i="13"/>
  <c r="F63" i="13"/>
  <c r="G64" i="13"/>
  <c r="G65" i="13"/>
  <c r="G66" i="13"/>
  <c r="E67" i="13"/>
  <c r="F67" i="13"/>
  <c r="F68" i="13"/>
  <c r="G69" i="13"/>
  <c r="G70" i="13"/>
  <c r="G71" i="13"/>
  <c r="G72" i="13"/>
  <c r="G73" i="13"/>
  <c r="G77" i="13"/>
  <c r="G79" i="13"/>
  <c r="G80" i="13"/>
  <c r="G81" i="13"/>
  <c r="G83" i="13"/>
  <c r="G84" i="13"/>
  <c r="E85" i="13"/>
  <c r="G86" i="13"/>
  <c r="G88" i="13"/>
  <c r="G89" i="13"/>
  <c r="G90" i="13"/>
  <c r="E92" i="13"/>
  <c r="E91" i="13" s="1"/>
  <c r="F92" i="13"/>
  <c r="F91" i="13" s="1"/>
  <c r="G93" i="13"/>
  <c r="G94" i="13"/>
  <c r="G95" i="13"/>
  <c r="E96" i="13"/>
  <c r="F96" i="13"/>
  <c r="G97" i="13"/>
  <c r="G98" i="13"/>
  <c r="G100" i="13"/>
  <c r="G101" i="13"/>
  <c r="G102" i="13"/>
  <c r="G103" i="13"/>
  <c r="G104" i="13"/>
  <c r="E105" i="13"/>
  <c r="G105" i="13" s="1"/>
  <c r="G106" i="13"/>
  <c r="G107" i="13"/>
  <c r="G108" i="13"/>
  <c r="G109" i="13"/>
  <c r="G110" i="13"/>
  <c r="G115" i="13"/>
  <c r="G116" i="13"/>
  <c r="G119" i="13"/>
  <c r="G120" i="13"/>
  <c r="F127" i="13"/>
  <c r="G128" i="13"/>
  <c r="G129" i="13"/>
  <c r="G130" i="13"/>
  <c r="G132" i="13"/>
  <c r="G134" i="13"/>
  <c r="G135" i="13"/>
  <c r="G136" i="13"/>
  <c r="G137" i="13"/>
  <c r="G138" i="13"/>
  <c r="G139" i="13"/>
  <c r="G141" i="13"/>
  <c r="G142" i="13"/>
  <c r="G143" i="13"/>
  <c r="G144" i="13"/>
  <c r="G145" i="13"/>
  <c r="G146" i="13"/>
  <c r="G147" i="13"/>
  <c r="G148" i="13"/>
  <c r="G152" i="13"/>
  <c r="G153" i="13"/>
  <c r="G154" i="13"/>
  <c r="G155" i="13"/>
  <c r="G160" i="13"/>
  <c r="G161" i="13"/>
  <c r="G164" i="13"/>
  <c r="G169" i="13"/>
  <c r="G170" i="13"/>
  <c r="G171" i="13"/>
  <c r="G172" i="13"/>
  <c r="G173" i="13"/>
  <c r="G179" i="13"/>
  <c r="G184" i="13"/>
  <c r="G185" i="13"/>
  <c r="G186" i="13"/>
  <c r="G187" i="13"/>
  <c r="G188" i="13"/>
  <c r="G192" i="13"/>
  <c r="G193" i="13"/>
  <c r="G195" i="13"/>
  <c r="E200" i="13"/>
  <c r="F200" i="13"/>
  <c r="G200" i="13"/>
  <c r="G201" i="13"/>
  <c r="G202" i="13"/>
  <c r="E205" i="13"/>
  <c r="F205" i="13"/>
  <c r="G208" i="13"/>
  <c r="E209" i="13"/>
  <c r="F209" i="13"/>
  <c r="G211" i="13"/>
  <c r="G212" i="13"/>
  <c r="G213" i="13"/>
  <c r="E222" i="13"/>
  <c r="F222" i="13"/>
  <c r="G223" i="13"/>
  <c r="E224" i="13"/>
  <c r="F224" i="13"/>
  <c r="G225" i="13"/>
  <c r="G229" i="13"/>
  <c r="G233" i="13"/>
  <c r="E82" i="13" l="1"/>
  <c r="G85" i="13"/>
  <c r="F82" i="13"/>
  <c r="G53" i="13"/>
  <c r="G222" i="13"/>
  <c r="G18" i="13"/>
  <c r="G178" i="13"/>
  <c r="G159" i="13"/>
  <c r="G163" i="13"/>
  <c r="F75" i="13"/>
  <c r="G75" i="13" s="1"/>
  <c r="G127" i="13"/>
  <c r="G58" i="13"/>
  <c r="E221" i="13"/>
  <c r="G209" i="13"/>
  <c r="G205" i="13"/>
  <c r="F126" i="13"/>
  <c r="G38" i="13"/>
  <c r="G96" i="13"/>
  <c r="F57" i="13"/>
  <c r="F52" i="13" s="1"/>
  <c r="G68" i="13"/>
  <c r="G67" i="13"/>
  <c r="G175" i="13"/>
  <c r="E166" i="13"/>
  <c r="E52" i="13"/>
  <c r="G43" i="13"/>
  <c r="F221" i="13"/>
  <c r="G199" i="13"/>
  <c r="G133" i="13"/>
  <c r="G63" i="13"/>
  <c r="G167" i="13"/>
  <c r="F166" i="13"/>
  <c r="G91" i="13"/>
  <c r="G17" i="13"/>
  <c r="E181" i="13"/>
  <c r="G181" i="13" s="1"/>
  <c r="G182" i="13"/>
  <c r="G92" i="13"/>
  <c r="G224" i="13"/>
  <c r="G44" i="13"/>
  <c r="F16" i="13" l="1"/>
  <c r="F15" i="13" s="1"/>
  <c r="F227" i="13" s="1"/>
  <c r="F228" i="13" s="1"/>
  <c r="F125" i="13"/>
  <c r="F231" i="13" s="1"/>
  <c r="F230" i="13" s="1"/>
  <c r="G221" i="13"/>
  <c r="G57" i="13"/>
  <c r="G82" i="13"/>
  <c r="G52" i="13"/>
  <c r="E16" i="13"/>
  <c r="G166" i="13"/>
  <c r="E125" i="13"/>
  <c r="G126" i="13"/>
  <c r="G16" i="13" l="1"/>
  <c r="F232" i="13"/>
  <c r="E15" i="13"/>
  <c r="E227" i="13" s="1"/>
  <c r="F214" i="13"/>
  <c r="F219" i="13" s="1"/>
  <c r="F226" i="13" s="1"/>
  <c r="E231" i="13"/>
  <c r="E232" i="13"/>
  <c r="G232" i="13" s="1"/>
  <c r="G125" i="13"/>
  <c r="G15" i="13" l="1"/>
  <c r="E214" i="13"/>
  <c r="E219" i="13" s="1"/>
  <c r="E228" i="13"/>
  <c r="G228" i="13" s="1"/>
  <c r="G227" i="13"/>
  <c r="E230" i="13"/>
  <c r="G230" i="13" s="1"/>
  <c r="G231" i="13"/>
  <c r="G214" i="13" l="1"/>
  <c r="G219" i="13"/>
  <c r="E226" i="13"/>
  <c r="G22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GLBUH</author>
  </authors>
  <commentList>
    <comment ref="H168" authorId="0" shapeId="0" xr:uid="{947844EE-9393-4B11-AA0E-BCF8B73FFC0E}">
      <text>
        <r>
          <rPr>
            <b/>
            <sz val="9"/>
            <color indexed="81"/>
            <rFont val="Tahoma"/>
            <charset val="1"/>
          </rPr>
          <t>GLBUH:</t>
        </r>
        <r>
          <rPr>
            <sz val="9"/>
            <color indexed="81"/>
            <rFont val="Tahoma"/>
            <charset val="1"/>
          </rPr>
          <t xml:space="preserve">
часть дороги</t>
        </r>
      </text>
    </comment>
  </commentList>
</comments>
</file>

<file path=xl/sharedStrings.xml><?xml version="1.0" encoding="utf-8"?>
<sst xmlns="http://schemas.openxmlformats.org/spreadsheetml/2006/main" count="623" uniqueCount="487">
  <si>
    <t>Кредиты кредитных организаций в валюте  
Российской Федерации</t>
  </si>
  <si>
    <t>Погашение кредитов, предоставленных кредит-
ными  организациями в валюте РФ</t>
  </si>
  <si>
    <t>Погашение бюджетами поселений кредитов от  
кредитных организаций в валюте РФ</t>
  </si>
  <si>
    <t>300</t>
  </si>
  <si>
    <t>000 01 02 00 00 00 0000 000</t>
  </si>
  <si>
    <t>000 01 02 00 00 00 0000 700</t>
  </si>
  <si>
    <t>000 01 02 00 00 10 0000 710</t>
  </si>
  <si>
    <t>000 01 02 00 00 00 0000 800</t>
  </si>
  <si>
    <t>000 01 02 00 00 10 0000 810</t>
  </si>
  <si>
    <t>Получение кредитов от кредитных организаций в  валюте Российской Федерации</t>
  </si>
  <si>
    <t xml:space="preserve">                                  (подпись)                                        (расшифровка подписи)</t>
  </si>
  <si>
    <t>000 9700 0000000 000 000</t>
  </si>
  <si>
    <t>20530</t>
  </si>
  <si>
    <t>Перечисления другим бюджетам бюджетной системы Российской Федерации (КОСГУ 251)</t>
  </si>
  <si>
    <t>000 9700 0000000 000 251</t>
  </si>
  <si>
    <t>211</t>
  </si>
  <si>
    <t>20540</t>
  </si>
  <si>
    <t>Результат исполнения бюджета (дефицит "--", профицит "+")</t>
  </si>
  <si>
    <t>000 7900 0000000 000 000</t>
  </si>
  <si>
    <t>450</t>
  </si>
  <si>
    <t>20600</t>
  </si>
  <si>
    <t>Источники финансирования дефицита бюджетов - всего</t>
  </si>
  <si>
    <t>000 90 00 00 00 00 0000 000</t>
  </si>
  <si>
    <t>500</t>
  </si>
  <si>
    <t>000 01 00 00 00 00 0000 000</t>
  </si>
  <si>
    <t>520</t>
  </si>
  <si>
    <t>30</t>
  </si>
  <si>
    <t>Изменение остатков средств на счетах по учету  средств бюджета</t>
  </si>
  <si>
    <t>000 01 05 00 00 00 0000 000</t>
  </si>
  <si>
    <t>700</t>
  </si>
  <si>
    <t>730</t>
  </si>
  <si>
    <t>Увеличение остатков средств бюджетов</t>
  </si>
  <si>
    <t>000 01 05 00 00 00 0000 500</t>
  </si>
  <si>
    <t>735</t>
  </si>
  <si>
    <t>710</t>
  </si>
  <si>
    <t>750</t>
  </si>
  <si>
    <t>Увеличение прочих остатков денежных средств  бюджетов</t>
  </si>
  <si>
    <t>000 01 05 02 01 00 0000 510</t>
  </si>
  <si>
    <t>1070</t>
  </si>
  <si>
    <t>Уменьшение остатков средств бюджетов</t>
  </si>
  <si>
    <t>000 01 05 00 00 00 0000 600</t>
  </si>
  <si>
    <t>1380</t>
  </si>
  <si>
    <t>Уменьшение прочих остатков денежных средств  бюджетов</t>
  </si>
  <si>
    <t>000 01 05 02 01 00 0000 610</t>
  </si>
  <si>
    <t>720</t>
  </si>
  <si>
    <t>000 57 00 00 00 00 0000 000</t>
  </si>
  <si>
    <t>3590</t>
  </si>
  <si>
    <t xml:space="preserve"> Руководитель   __________________</t>
  </si>
  <si>
    <t>Наименование органа, организующего</t>
  </si>
  <si>
    <t xml:space="preserve">                                                            2. Расходы бюджета</t>
  </si>
  <si>
    <t>Код строки</t>
  </si>
  <si>
    <t>10</t>
  </si>
  <si>
    <t>383</t>
  </si>
  <si>
    <t xml:space="preserve">Единица измерения:  руб </t>
  </si>
  <si>
    <t>КОДЫ</t>
  </si>
  <si>
    <t xml:space="preserve"> Наименование показателя</t>
  </si>
  <si>
    <t xml:space="preserve">                                           3. Источники финансирования дефицита бюджетов</t>
  </si>
  <si>
    <t xml:space="preserve">             по ОКПО</t>
  </si>
  <si>
    <t xml:space="preserve">             по ОКЕИ</t>
  </si>
  <si>
    <t xml:space="preserve">                   Дата</t>
  </si>
  <si>
    <t>Исполнено</t>
  </si>
  <si>
    <t>1. Доходы бюджета</t>
  </si>
  <si>
    <t>Код листа</t>
  </si>
  <si>
    <t>2</t>
  </si>
  <si>
    <t>Утвержденные бюджетные назначения</t>
  </si>
  <si>
    <t>Форма по ОКУД</t>
  </si>
  <si>
    <t>Периодичность: годовая</t>
  </si>
  <si>
    <t>000 8 50 00000 00 0000 000</t>
  </si>
  <si>
    <t>1</t>
  </si>
  <si>
    <t>000 1 00 00000 00 0000 000</t>
  </si>
  <si>
    <t>НАЛОГИ НА ПРИБЫЛЬ, ДОХОДЫ</t>
  </si>
  <si>
    <t>000 1 01 00000 00 0000 000</t>
  </si>
  <si>
    <t>20</t>
  </si>
  <si>
    <t>Налог на доходы физических лиц</t>
  </si>
  <si>
    <t>000 1 01 02000 01 0000 110</t>
  </si>
  <si>
    <t>150</t>
  </si>
  <si>
    <t>Налог на доходы физических лиц с доходов, полученных в виде дивидендов от долевого участия в деятельности организаций</t>
  </si>
  <si>
    <t>000 1 01 02010 01 0000 110</t>
  </si>
  <si>
    <t>160</t>
  </si>
  <si>
    <t>Налог на доходы физических лиц с доходов, облагаемых по налоговой ставке, установленной пунктом 1 статьи 224 Налогового кодекса Российской Федерации</t>
  </si>
  <si>
    <t>000 1 01 02020 01 0000 110</t>
  </si>
  <si>
    <t>170</t>
  </si>
  <si>
    <t>180</t>
  </si>
  <si>
    <t>Налог на доходы физических лиц с доходов, облагаемых по налоговой ставке, установленной пунктом 1 статьи 224 Налогового кодекса Российской Федерации, и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</si>
  <si>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190</t>
  </si>
  <si>
    <t>200</t>
  </si>
  <si>
    <t>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 страховых выплат по договорам добровольного страхования жизни, заключенным на срок менее 5 лет, в части превышения сумм страховых взносов, увеличенных на сумму, рассчитанную исходя из действующей ставки рефинансирования, процентных доходов по вкладам в банках (за исключением срочных пенсионных вкладов, внесенных на срок не менее 6 месяцев), в виде материальной выгоды от экономии на процентах при получении заемных (кредитных) средств (за исключением материальной выгоды, полученной от экономии на процентах за пользование целевыми займами (кредитами) на новое строительство или приобретение жилья)</t>
  </si>
  <si>
    <t>210</t>
  </si>
  <si>
    <t>НАЛОГИ НА СОВОКУПНЫЙ ДОХОД</t>
  </si>
  <si>
    <t>000 1 05 00000 00 0000 000</t>
  </si>
  <si>
    <t>820</t>
  </si>
  <si>
    <t>Единый сельскохозяйственный налог</t>
  </si>
  <si>
    <t>890</t>
  </si>
  <si>
    <t>НАЛОГИ НА ИМУЩЕСТВО</t>
  </si>
  <si>
    <t>000 1 06 00000 00 0000 000</t>
  </si>
  <si>
    <t>900</t>
  </si>
  <si>
    <t>Налог на имущество физических лиц</t>
  </si>
  <si>
    <t>000 1 06 01000 00 0000 110</t>
  </si>
  <si>
    <t>910</t>
  </si>
  <si>
    <t>Налог на имущество физических лиц, взимаемый по ставкам, применяемым к объектам налогообложения, расположенным в границах поселений</t>
  </si>
  <si>
    <t>950</t>
  </si>
  <si>
    <t>Земельный налог</t>
  </si>
  <si>
    <t>000 1 06 06000 00 0000 110</t>
  </si>
  <si>
    <t>1030</t>
  </si>
  <si>
    <t>1040</t>
  </si>
  <si>
    <t>1080</t>
  </si>
  <si>
    <t>1090</t>
  </si>
  <si>
    <t>1130</t>
  </si>
  <si>
    <t>1720</t>
  </si>
  <si>
    <t xml:space="preserve">исполнение бюджета </t>
  </si>
  <si>
    <t>Наименование бюджета</t>
  </si>
  <si>
    <t>ДОХОДЫ ОТ ПРОДАЖИ МАТЕРИАЛЬНЫХ И НЕМАТЕРИАЛЬНЫХ АКТИВОВ</t>
  </si>
  <si>
    <t>000 1 14 00000 00 0000 000</t>
  </si>
  <si>
    <t>5000</t>
  </si>
  <si>
    <t>Доходы от продажи земельных участков, находящихся в в государственной и муниципальной собственности (за исключением земельных участков автономных учреждений, а также земельных участков государственных и муниципальных предприятий, в том числе казенных)</t>
  </si>
  <si>
    <t>6000</t>
  </si>
  <si>
    <t>Доходы от продажи земельных участков, государственная собственность на которые не разграничена</t>
  </si>
  <si>
    <t>6010</t>
  </si>
  <si>
    <t>Доходы от продажи земельных участков, государственная собственность на которые не разграничена и которые расположены в границах поселений</t>
  </si>
  <si>
    <t>6050</t>
  </si>
  <si>
    <t>БЕЗВОЗМЕЗДНЫЕ ПОСТУПЛЕНИЯ</t>
  </si>
  <si>
    <t>000 2 00 00000 00 0000 000</t>
  </si>
  <si>
    <t>8270</t>
  </si>
  <si>
    <t>Безвозмездные поступления от других бюджетов бюджетной системы Российской Федерации</t>
  </si>
  <si>
    <t>000 2 02 00000 00 0000 000</t>
  </si>
  <si>
    <t>8390</t>
  </si>
  <si>
    <t>Дотации бюджетам субъектов Российской Федерации и муниципальных образований</t>
  </si>
  <si>
    <t>8400</t>
  </si>
  <si>
    <t>Дотации на выравнивание бюджетной обеспеченности</t>
  </si>
  <si>
    <t>8410</t>
  </si>
  <si>
    <t>Дотации бюджетам поселений на выравнивание бюджетной обеспеченности</t>
  </si>
  <si>
    <t>8460</t>
  </si>
  <si>
    <t>Субсидии бюджетам субъектов Российской Федерации и муниципальных образований (межбюджетные субсидии)</t>
  </si>
  <si>
    <t>8730</t>
  </si>
  <si>
    <t>Прочие субсидии</t>
  </si>
  <si>
    <t>10530</t>
  </si>
  <si>
    <t>Прочие субсидии бюджетам поселений</t>
  </si>
  <si>
    <t>10580</t>
  </si>
  <si>
    <t>Субвенции бюджетам субъектов Российской Федерации и муниципальных образований</t>
  </si>
  <si>
    <t>10590</t>
  </si>
  <si>
    <t>Субвенции бюджетам на осуществление первичного воинского учета на территориях, где отсутствуют военные комиссариаты</t>
  </si>
  <si>
    <t>11400</t>
  </si>
  <si>
    <t>Субвенции бюджетам поселений на осуществление первичного воинского учета на территориях, где отсутствуют военные комиссариаты</t>
  </si>
  <si>
    <t>11450</t>
  </si>
  <si>
    <t>Прочие субвенции</t>
  </si>
  <si>
    <t>12920</t>
  </si>
  <si>
    <t>Прочие субвенции бюджетам поселений</t>
  </si>
  <si>
    <t>12970</t>
  </si>
  <si>
    <t>Итого внутренних оборотов</t>
  </si>
  <si>
    <t>000 8 70 00000 00 0000 000</t>
  </si>
  <si>
    <t>15800</t>
  </si>
  <si>
    <t>000 8 72 00000 00 0000 000</t>
  </si>
  <si>
    <t>22</t>
  </si>
  <si>
    <t>15820</t>
  </si>
  <si>
    <t>000 9600 0000000 000 000</t>
  </si>
  <si>
    <t>000 0203 0000000 000 000</t>
  </si>
  <si>
    <t>Содержание аппарата управления</t>
  </si>
  <si>
    <t>Озеленение</t>
  </si>
  <si>
    <t>ИТОГО по разделу 0100</t>
  </si>
  <si>
    <t>Расходы бюджета - ВСЕГО</t>
  </si>
  <si>
    <t>Итого по подразделу 0102</t>
  </si>
  <si>
    <t>Итого по подразделу 0104</t>
  </si>
  <si>
    <t>Итого по подразделу 0203</t>
  </si>
  <si>
    <t>Итого по подразделу 0503</t>
  </si>
  <si>
    <t>ИТОГО по разделу 0500</t>
  </si>
  <si>
    <t>Пожарная безопасность 0310</t>
  </si>
  <si>
    <t>Увеличение прочих остатков денежных средств  бюджетов поселений</t>
  </si>
  <si>
    <t>000 01 05 02 01 10 0000 510</t>
  </si>
  <si>
    <t>000 01 05 02 01 10 0000 610</t>
  </si>
  <si>
    <t>Уменьшение прочих остатков денежных средств  бюджетов поселений</t>
  </si>
  <si>
    <t>1870</t>
  </si>
  <si>
    <t>1220</t>
  </si>
  <si>
    <t>Прочие безвозмездные поступления</t>
  </si>
  <si>
    <t>15120</t>
  </si>
  <si>
    <t>Невыясненные поступления, зачисляемые в бюджеты поселений</t>
  </si>
  <si>
    <t>7420</t>
  </si>
  <si>
    <t>000 1 17 01050 10 0000 180</t>
  </si>
  <si>
    <t>ПРОЧИЕ НЕНАЛОГОВЫЕ ДОХОДЫ</t>
  </si>
  <si>
    <t>7350</t>
  </si>
  <si>
    <t>000 1 17 00000 00 0000 000</t>
  </si>
  <si>
    <t>Невыясненные поступления</t>
  </si>
  <si>
    <t>7360</t>
  </si>
  <si>
    <t>000 1 17 01000 00 0000 180</t>
  </si>
  <si>
    <t>220</t>
  </si>
  <si>
    <t>570</t>
  </si>
  <si>
    <t>2470</t>
  </si>
  <si>
    <t>3800</t>
  </si>
  <si>
    <t>7030</t>
  </si>
  <si>
    <t>10455</t>
  </si>
  <si>
    <t>11020</t>
  </si>
  <si>
    <t>Прочее благоустройство</t>
  </si>
  <si>
    <t>Содержание мест захоронения</t>
  </si>
  <si>
    <t xml:space="preserve">Содержание главы мун. образования </t>
  </si>
  <si>
    <t>Резервный   фонд</t>
  </si>
  <si>
    <t>Содержание спец.по воинскому учету</t>
  </si>
  <si>
    <t>Код показателя по 
классификации</t>
  </si>
  <si>
    <t>0503117</t>
  </si>
  <si>
    <t xml:space="preserve">ОТЧЕТ ОБ ИСПОЛНЕНИИ БЮДЖЕТА  </t>
  </si>
  <si>
    <t>Неисполненные 
назначения</t>
  </si>
  <si>
    <t>Администрация Сушанского сельского поселения</t>
  </si>
  <si>
    <t>451 1 08 04020 01 1000 110</t>
  </si>
  <si>
    <t>Дотация на сбалансированность</t>
  </si>
  <si>
    <t>000 1 06 01030 10 1000 110</t>
  </si>
  <si>
    <t>Проведение выборов и референдумов</t>
  </si>
  <si>
    <t>000 1 01 02022 01 3000 110</t>
  </si>
  <si>
    <t>000 1 01 02040 01 1000 110</t>
  </si>
  <si>
    <t>Пени</t>
  </si>
  <si>
    <t>000 1 01 02040 01 2000 110</t>
  </si>
  <si>
    <t xml:space="preserve">Штраф </t>
  </si>
  <si>
    <t>000 1 05 03010 01 1000 110</t>
  </si>
  <si>
    <t>Единый сельскохозяйственный налог (за налоговые периоды истекшие до 01.01.2011г.)</t>
  </si>
  <si>
    <t>000 1 05 03020 01 1000 110</t>
  </si>
  <si>
    <t>000 1 05 03020 01 2000 110</t>
  </si>
  <si>
    <t>000 1 05 03020 01 3000 110</t>
  </si>
  <si>
    <t>Госпошлина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РФ на совершение нотариальных действий</t>
  </si>
  <si>
    <t>Штрафы</t>
  </si>
  <si>
    <t>000 1 01 02022 01 1000 110</t>
  </si>
  <si>
    <t>000 1 01 02010 01 1000 110</t>
  </si>
  <si>
    <t>Национальная экономика</t>
  </si>
  <si>
    <t>000 1 01 02030 01 1000 110</t>
  </si>
  <si>
    <t>Кап.ремонт, ремонт и содер.дорог мест.</t>
  </si>
  <si>
    <t>Дорожное хозяйство</t>
  </si>
  <si>
    <t>000 0409 0000000 000 000</t>
  </si>
  <si>
    <t>000 1 01 02010 01 3000 110</t>
  </si>
  <si>
    <t>000 1 14 06013 10 0000 430</t>
  </si>
  <si>
    <t>Единый сельскохозяйственный налог(пени)</t>
  </si>
  <si>
    <t>000 1 01 02020 01 1000 110</t>
  </si>
  <si>
    <t>000 0400 0000000 000 000</t>
  </si>
  <si>
    <t>Обеспечение деятельности фин.надзора</t>
  </si>
  <si>
    <t>000 1 01 02030 01 3000 110</t>
  </si>
  <si>
    <t>000 1 14 06000 00 0000 430</t>
  </si>
  <si>
    <t>000 1 14 06010 00 0000 430</t>
  </si>
  <si>
    <t xml:space="preserve">                                     (подпись)                                   (расшифровка подписи)</t>
  </si>
  <si>
    <t>Доходы от уплаты акцизов</t>
  </si>
  <si>
    <t>Доходы от уплаты акцизов на диз. Топливо,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t>
  </si>
  <si>
    <t>Субсидия на организацию семинаров, стажировки, профессион.переподготовки, курсов повышения квалификации в рамках ОЦП " Гос.поддержка развития мест.самоуправл. В Новгородской обл. на 2014-2016г"</t>
  </si>
  <si>
    <t>Кап.ремонт, ремонт и содер.дорог мест. за счет акцизов</t>
  </si>
  <si>
    <t>Субвенции на осуществление государственных полномочий по определнию перечня должностных лиц, уполномоченных составлять протоколы об административных правонарушениях в отношении граждан</t>
  </si>
  <si>
    <t>Субсидии на организацию проведения работ по описаниюместоположения границ населенных пунктов в координатах характерных точек и внесениюсведений о границах в государственный кадастр недвижимости</t>
  </si>
  <si>
    <t>Доходы от реализации иного имущества, находящегося в собственности поселений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</si>
  <si>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000 1 14 02053 10 0000 410</t>
  </si>
  <si>
    <t xml:space="preserve"> 0001 14 06025 10 0000 430</t>
  </si>
  <si>
    <t>Доходы от продажи земельных участков, находящихся в собственности поселений (за исключением земельных участков муниципальных бюджетных и автономных учреждений)</t>
  </si>
  <si>
    <t>000 1 06 06033 10 1000 110</t>
  </si>
  <si>
    <t>000 1 06 06030 00 0000 110</t>
  </si>
  <si>
    <t>000 1 06 06043 10 1000 110</t>
  </si>
  <si>
    <t>000 1 06 06043 10 3000 110</t>
  </si>
  <si>
    <t>Штраф</t>
  </si>
  <si>
    <t>000 1 06 01030 10 4000 110</t>
  </si>
  <si>
    <t>04196750</t>
  </si>
  <si>
    <t xml:space="preserve">             по ОКТМО</t>
  </si>
  <si>
    <t>000 1 06 06033 10 4000 110</t>
  </si>
  <si>
    <t>000 1 06 06033 10 2100 110</t>
  </si>
  <si>
    <t>000 1 06 01030 10 2100 110</t>
  </si>
  <si>
    <t>000 1 01 02010 01 2100 110</t>
  </si>
  <si>
    <t>000 1 01 02030 01 2100 110</t>
  </si>
  <si>
    <t>000 1 06 06033 10 3000 110</t>
  </si>
  <si>
    <t>000 1 06 06043 10 2100 110</t>
  </si>
  <si>
    <t>Единый сельскохозяйственный налог(прочие поступления)</t>
  </si>
  <si>
    <t>000 1 05 03010 01 4000 110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</si>
  <si>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 соглашениям"</t>
  </si>
  <si>
    <t>000 0104 95 0 00 01000 129</t>
  </si>
  <si>
    <t>000 0104 95 0 00 01000 244</t>
  </si>
  <si>
    <t>000 0104 95 0 00 01000 851</t>
  </si>
  <si>
    <t>000 0104 95 0 00 01000 852</t>
  </si>
  <si>
    <t>000 0104 95 0 00 01000 121</t>
  </si>
  <si>
    <t xml:space="preserve">000 0104 95 0 00 70280 121 </t>
  </si>
  <si>
    <t xml:space="preserve">000 0104 95 0 00 70280 129 </t>
  </si>
  <si>
    <t xml:space="preserve">000 0106 97 0 00 81020 540 </t>
  </si>
  <si>
    <t xml:space="preserve">000 0111 98 0 00 29990 870 </t>
  </si>
  <si>
    <t>000 0113 00 0 00 00000 000</t>
  </si>
  <si>
    <t>Другие общегосударственные вопросы ассоциация</t>
  </si>
  <si>
    <t xml:space="preserve">000 0203 93 0 00 51180  121 </t>
  </si>
  <si>
    <t xml:space="preserve">000 0203 93 0 00 51180  129 </t>
  </si>
  <si>
    <t xml:space="preserve">000 0310 00 0 00 00000 000 </t>
  </si>
  <si>
    <t>000 0102 00 0 00 00000 000</t>
  </si>
  <si>
    <t>000 0100 00 0 00 00000 000</t>
  </si>
  <si>
    <t>000 0104 00 0 00 00000 000</t>
  </si>
  <si>
    <t>Уличное освещение   223</t>
  </si>
  <si>
    <t xml:space="preserve">000 0409 11 0 00 29020 244 </t>
  </si>
  <si>
    <t xml:space="preserve">000 0409 11 0 00 29010 244 </t>
  </si>
  <si>
    <t xml:space="preserve">000 0503 50 0 00 27010 244 </t>
  </si>
  <si>
    <t xml:space="preserve">000 0503 50 0 00 27020 244 </t>
  </si>
  <si>
    <t xml:space="preserve">000 0503 50 0 00 27040 244 </t>
  </si>
  <si>
    <t>000 0500 00 0 00 00000 000</t>
  </si>
  <si>
    <t>000 0102 95 1 00 01000 121</t>
  </si>
  <si>
    <t>000 0102 95 1 00 01000 129</t>
  </si>
  <si>
    <t>Субвенции на возмещение по содержанию штатных едениц, осущ.переданные отдельные гос.полномочия области</t>
  </si>
  <si>
    <t>Субвенция на осущ. гос. полномочий по определению перечня долж. лиц, уполномоченных составлять протоколы об админ. правонарушениях</t>
  </si>
  <si>
    <t xml:space="preserve">000 0113 93 0 00 70650 244 </t>
  </si>
  <si>
    <t xml:space="preserve">000 0503 50 0 00 27030 244 </t>
  </si>
  <si>
    <t>Мероприятия по опубликованию нормативно-правовых актов сельской администрации</t>
  </si>
  <si>
    <t xml:space="preserve">000 0310 24 0 00 28010 244 </t>
  </si>
  <si>
    <t>000 1202 00 0 00 00000 000</t>
  </si>
  <si>
    <t>ИТОГО по разделу 1202</t>
  </si>
  <si>
    <t>Другие вопросы в области национальной экономики</t>
  </si>
  <si>
    <t>Мероприятия по землеустройству и землепользованию</t>
  </si>
  <si>
    <t xml:space="preserve">000 0412 93 9 00 99970 244 </t>
  </si>
  <si>
    <t>000 1 05 03010 01 2200 110</t>
  </si>
  <si>
    <t>000 1 06 06040 00 0000 110</t>
  </si>
  <si>
    <t>Прочие межбюджетные трансферты, передаваемые бюджетам сельских поселений</t>
  </si>
  <si>
    <t>Иные межбюджетные трансферты бюджетам сельских поселений на передачу полномочий в части утверждения генеральных планов поселения, планов землепользования и застройки, утверждения на основе генеральных планов поселения документации по планировке территорий</t>
  </si>
  <si>
    <t>000 0113 93 0 00 28020 244</t>
  </si>
  <si>
    <t xml:space="preserve">000 0113 93 9 00 99970 853 </t>
  </si>
  <si>
    <t>000 1001 00 0 00 00000 000</t>
  </si>
  <si>
    <t>ИТОГО по разделу 1000</t>
  </si>
  <si>
    <t>Итого по подразделу 1001</t>
  </si>
  <si>
    <t>000 1000 00 0 00 00000 000</t>
  </si>
  <si>
    <t>Пенсионное обеспечение</t>
  </si>
  <si>
    <t>000 1001 93 9 00 99980 312</t>
  </si>
  <si>
    <t>000 1001 93 9 00 99980 000</t>
  </si>
  <si>
    <t>000 0104 95 0 00 81040 540</t>
  </si>
  <si>
    <t>Передача полномочий (закупки)</t>
  </si>
  <si>
    <t>Субсидия на организацию семинаров, стажировки, профессион.переподготовки, курсов повышения квалификации в рамках ОЦП " Гос.поддержка развития мест.самоуправл. В Новгородской обл. на 2012-2014г"</t>
  </si>
  <si>
    <t>Софинансирование на организацию семинаров, стажировки, профессион.переподготовки, курсов повышения квалификации в рамках ОЦП " Гос.поддержка развития мест.самоуправл. В Новгородской обл. на 2012-2014г"</t>
  </si>
  <si>
    <t>Итого по разделу 0700</t>
  </si>
  <si>
    <t>000 0709 93 0 00 00000 000</t>
  </si>
  <si>
    <t>000 0709 93 0 00 72280 244</t>
  </si>
  <si>
    <t>000 0709 93 0 00 S2280 244</t>
  </si>
  <si>
    <t>Субвенции бюджета сельский поселений на выполнение передаваеимых полномочий субъектов РФ</t>
  </si>
  <si>
    <t>000 0102 95 1 00 01000 122</t>
  </si>
  <si>
    <t>000 0104 95 0 00 01000 122</t>
  </si>
  <si>
    <t>000 0104 95 0 00 01000 853</t>
  </si>
  <si>
    <t>000 1 01 02020 01 3000 110</t>
  </si>
  <si>
    <t xml:space="preserve">000 1202 93 9 00 99990 244 </t>
  </si>
  <si>
    <t>Межбюджетные трансферты на частичную компенсацию дополнительных расходов на повышение оплаты труда работников бюджетной сферы</t>
  </si>
  <si>
    <t xml:space="preserve">000 0104 95 0 00 71420 121 </t>
  </si>
  <si>
    <t xml:space="preserve">000 0104 95 0 00 71420 129 </t>
  </si>
  <si>
    <t xml:space="preserve"> </t>
  </si>
  <si>
    <t>Иные межбюджетные трансферты бюджетам городских и сельских поселений на организацию дополнительного профессионального образования и участия в семинарах служащих Новгородской области, работников муниципальных учреждений в сфере повышения эффективности бюджетных расходов</t>
  </si>
  <si>
    <t>000 0709 93 0 00 71360 244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</si>
  <si>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</si>
  <si>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000 0412 93 9 00 99970 245</t>
  </si>
  <si>
    <t>Исполнение судебных актов Российской Федерации и мировых соглашений по возмещению причиненного вреда</t>
  </si>
  <si>
    <t>000 0412 93 9 00 99990 831</t>
  </si>
  <si>
    <t>000 0412 00 00 00000 000</t>
  </si>
  <si>
    <t>Субсидия для организации профессионального образования и дополнительного профессионального образования выборных должностных лиц, служащих и муниципальных служащих Новгородской области</t>
  </si>
  <si>
    <t>Уличное освещение225+226+340</t>
  </si>
  <si>
    <t>Земельный налог с организаций</t>
  </si>
  <si>
    <t>Земельный налог с организаций, обладающих земельным участком, расположенным в границах сельских поселений</t>
  </si>
  <si>
    <t>Земельный налог с физических лиц</t>
  </si>
  <si>
    <t>Земельный налог с физических лиц, обладающих земельным участком, расположенным в границах сельских поселений</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</si>
  <si>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</si>
  <si>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</si>
  <si>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</si>
  <si>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</si>
  <si>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физическими лицами в соответствии со статьей 228 НК РФ</t>
  </si>
  <si>
    <t>451 111 05075 10 0000 120</t>
  </si>
  <si>
    <t>451 1 11 05025 10 0000 120</t>
  </si>
  <si>
    <t>000 1 05 03010 01 3000 110</t>
  </si>
  <si>
    <t>Доходы от сдачи в аренду имущества, составляющего казну сельских поселений (за исключением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</si>
  <si>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</si>
  <si>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000 103 02200 01 0000 110</t>
  </si>
  <si>
    <t xml:space="preserve">Содержание аппарата управления </t>
  </si>
  <si>
    <t>000 1 01 02020 01 2100 110</t>
  </si>
  <si>
    <t>000 0113 93 9 00 99970 244</t>
  </si>
  <si>
    <t xml:space="preserve">Другие общегосударственные вопросы </t>
  </si>
  <si>
    <t>С.А. Кузяков</t>
  </si>
  <si>
    <t>000 1 16 90050 10 0000 140</t>
  </si>
  <si>
    <t>000 2 02 10000 00 0000 150</t>
  </si>
  <si>
    <t>000 2 02 15002 10 0000 150</t>
  </si>
  <si>
    <t>000 2 02 02000 00 0000 150</t>
  </si>
  <si>
    <t>000 2 02 02999 00 0000 150</t>
  </si>
  <si>
    <t>000 2 02 02999 10 8020 150</t>
  </si>
  <si>
    <t>000 2 02 35000 00 0000 150</t>
  </si>
  <si>
    <t>000 2 02 35118 00 0000 150</t>
  </si>
  <si>
    <t>000 2 02 35118 10 0000 150</t>
  </si>
  <si>
    <t>000 2 02 03999 00 0000 150</t>
  </si>
  <si>
    <t>000 2 02 03999 10 0000 150</t>
  </si>
  <si>
    <t>000 2 02 29999 10 7228 150</t>
  </si>
  <si>
    <t>000 2 02 29999 10 8002 150</t>
  </si>
  <si>
    <t>000 2 02 29999 10 8003 150</t>
  </si>
  <si>
    <t>000 2 02 30024 10 0000 150</t>
  </si>
  <si>
    <t>000 2 02 30024 10 7028 150</t>
  </si>
  <si>
    <t xml:space="preserve"> 000  2 02 30024 10 7065 150</t>
  </si>
  <si>
    <t>000 2020 40141 10 0000 150</t>
  </si>
  <si>
    <t>000 2 02 49999 10 7142 150</t>
  </si>
  <si>
    <t>000 2 02 49999 10 7136 150</t>
  </si>
  <si>
    <t>000 2 02 04999 10 1003 150</t>
  </si>
  <si>
    <t>000 2 02 04999 10 0000 150</t>
  </si>
  <si>
    <t>000 1 05 03010 01 2100 110</t>
  </si>
  <si>
    <t>000 103 02231 01 0000 110</t>
  </si>
  <si>
    <t>000 103 02241 01 0000 110</t>
  </si>
  <si>
    <t>000 103 02251 01 000 0110</t>
  </si>
  <si>
    <t>000 103 02261 01 000 110</t>
  </si>
  <si>
    <t>000 1 01 02010 01 4000 110</t>
  </si>
  <si>
    <t>000 2 07 00000 00 0000 000</t>
  </si>
  <si>
    <t>Прочие безвозмездные поступления в бюджеты сельских поселений</t>
  </si>
  <si>
    <t>000 2 07 05030 10 0000 150</t>
  </si>
  <si>
    <t>Субсидии бюджетам городских и сельских поселений на формирование муниципальных дорожных фондов</t>
  </si>
  <si>
    <t>Субсидии бюджетам городских и сельских поселений на формирование муниципальных дорожных фонджов</t>
  </si>
  <si>
    <t>000 0113 25 0 00 22510 244</t>
  </si>
  <si>
    <t>000 2 02 29999 10 7154 150</t>
  </si>
  <si>
    <t xml:space="preserve">Кап.ремонт и ремонт автом.дорог общего пользования населенных пунктов </t>
  </si>
  <si>
    <t>Расходы на капитальный ремонт и ремонт автомобильных дорог местного значения в рамках реализации правовых актов Правительства Новгородской области по вопросам проектирования, строительства, реконструкции, капитального  ремонта и ремонта автомобильных дорог общего пользования местного значения на 2020 - 2021 годы</t>
  </si>
  <si>
    <t xml:space="preserve">000 0409 11 0 00 71540 244 </t>
  </si>
  <si>
    <t xml:space="preserve">000 0409 11 0 00 S1540 244 </t>
  </si>
  <si>
    <t>Прочие мероприятия на реализацию проектов местных инициатив граждан (софинансирование)</t>
  </si>
  <si>
    <t>000 2 02 16001 10 0000 150</t>
  </si>
  <si>
    <t>000 2 02 16001 00 0000 150</t>
  </si>
  <si>
    <t>000 2 02 29999 10 7526 150</t>
  </si>
  <si>
    <t xml:space="preserve">Субсидии бюджетам сельских поселений на реализацию приоритетных проектов поддержки местных инициатив </t>
  </si>
  <si>
    <t>Прочие мероприятия на реализацию проектов местных инициатив граждан</t>
  </si>
  <si>
    <t xml:space="preserve">000 0107 93 0 00 99990 880 </t>
  </si>
  <si>
    <t>000 2 02 49999 10 5002 150</t>
  </si>
  <si>
    <t>Иные межбюджетные трансферты бюджетам сельских поселений в целях финансирования расходных обязательств муниципального образования, связанных с финансовым обеспечением первоочередных расходов за счет средств резервного фонда Правительства Российской Федерации.</t>
  </si>
  <si>
    <t>000 0503 92 0 00 5002F 244</t>
  </si>
  <si>
    <t>000 0503 00 0 00 00000 000</t>
  </si>
  <si>
    <t>Расходные обязательства по трансферту, связанные с финансовым обеспечением первоочередных расходов за счет резервного фонда Правительства РФ</t>
  </si>
  <si>
    <t>000 0503 50 0 00 00000 000</t>
  </si>
  <si>
    <t>Итого по подразделу МП Благоустройство</t>
  </si>
  <si>
    <t xml:space="preserve">МП Организация создания инф. систем
</t>
  </si>
  <si>
    <t>Доплаты к пенсиям государственных служащих субъектов РФ и муниц. служащих</t>
  </si>
  <si>
    <t>Получение кредитов от кредитных организаций бюджетами поселений в валюте РФ</t>
  </si>
  <si>
    <t>000 0503 50 0 00 75260 244</t>
  </si>
  <si>
    <t>000 0503 50 0 00 S5260 244</t>
  </si>
  <si>
    <t>000 0113 93 9 00 99990 244</t>
  </si>
  <si>
    <t xml:space="preserve">000 0412 26 0 0022610 244 </t>
  </si>
  <si>
    <t xml:space="preserve">000 0503 50 0 00 27010 247 (доп.223003) </t>
  </si>
  <si>
    <t>МП Развитие малого и среднего предпринимательства на территории Сушанского сельского поселения</t>
  </si>
  <si>
    <t>000 1 01 02080 11 0000 110</t>
  </si>
  <si>
    <t>000 2 02 49999 10 2082 150</t>
  </si>
  <si>
    <t>000 0503 50 0 00 20820 244</t>
  </si>
  <si>
    <t>Проведение мероприятий направленных на борьбу с борщевиком Сосновского в 2021 году</t>
  </si>
  <si>
    <t>451 117 15030 10 0001 150</t>
  </si>
  <si>
    <t>Инициативные платежи, зачисляемые в бюджеты сельских послений</t>
  </si>
  <si>
    <t>000 0113 93 9 00 99990 123</t>
  </si>
  <si>
    <t>Прочие мероприятия (старосты)</t>
  </si>
  <si>
    <t>Прочая закупка товаров, работ и услуг для обеспечения государственных (муниципальных) нужд</t>
  </si>
  <si>
    <t>000 2 02 49999 10 2140 150</t>
  </si>
  <si>
    <t>Прочие мероприятия по первоочередным расходам</t>
  </si>
  <si>
    <t>000 0503 50 0 00 21400 244</t>
  </si>
  <si>
    <t>Иные межбюджетные трансферты на финансовое обеспечение первоочередных расходов бюджетам городских и сельских поселений муниципального района</t>
  </si>
  <si>
    <t>000 2 02 49999 10 2150 150</t>
  </si>
  <si>
    <t>000 0104 95 0 00 21500 244</t>
  </si>
  <si>
    <t xml:space="preserve">000 0203 93 0 00 51180  244 </t>
  </si>
  <si>
    <t>000 0113 27 0 00 22710 244</t>
  </si>
  <si>
    <t>000 0412 29 0 00 22910 244</t>
  </si>
  <si>
    <t xml:space="preserve">Иные межбюджетные  трансферты бюджетам городских и сельских поселений на частичную компенсацию дополнительных расходов на повышение оплаты труда работников бюджетной сферы </t>
  </si>
  <si>
    <t>МП "Противодействие коррупции в Сушанском с/п</t>
  </si>
  <si>
    <t>000 0503 50 0 00 S2090 244</t>
  </si>
  <si>
    <t>Прочие мероприятия на реализацию проектов местных инициатив граждан ТОС (Софинансирование)</t>
  </si>
  <si>
    <t>Иные межбюджетные трансферты, передаваемые бюджетам сельских поселений на уничтожение борщевика Сосновского методом химической обработки</t>
  </si>
  <si>
    <t>000 2 02 29999 10 7209 150</t>
  </si>
  <si>
    <t>000 0503 50 0 00 72090 244</t>
  </si>
  <si>
    <t>000 0310 93 0 00 20050 321</t>
  </si>
  <si>
    <t>Оказание помощи гражданам, пострадавщим в результате чрезвычайной ситуации</t>
  </si>
  <si>
    <t>Расходы на капитальный ремонт и ремонт автомобильных дорог местного значения за счет средств местного бюджета в рамках реализации правовых актов Правительства Новгородской области по вопросам проектирования, строительства, реконструкции, капитального  ремонта и ремонта автомобильных дорог общего пользования местного значения на 2020 - 2021</t>
  </si>
  <si>
    <t>Субсидии бюджетам сельских поселений на реализацию приоритетных проектов ТОС</t>
  </si>
  <si>
    <t>000 2 02 49999 10 7536 150</t>
  </si>
  <si>
    <t>Иные межбюджетные трансферты бюджетам муниципальных образований НО на организацию работ, связанных с предотвращением влияния ухудшения экономической ситуации на развитие отраслей экономики</t>
  </si>
  <si>
    <t>000 0503 50 0 00 75360 244</t>
  </si>
  <si>
    <t xml:space="preserve">                                                                                                                                                                                                                                                                                                                                                                                                                                                                                                                                                                                                                                                                                                                                                                                                                                                                                                                                                                                                        </t>
  </si>
  <si>
    <r>
      <t>000 0104 95 0 00 01000 247(</t>
    </r>
    <r>
      <rPr>
        <b/>
        <sz val="9"/>
        <color indexed="8"/>
        <rFont val="Arial Cyr"/>
        <charset val="204"/>
      </rPr>
      <t>доб.223003</t>
    </r>
    <r>
      <rPr>
        <sz val="9"/>
        <color indexed="8"/>
        <rFont val="Arial Cyr"/>
        <charset val="204"/>
      </rPr>
      <t>)</t>
    </r>
  </si>
  <si>
    <t>Главный специалист ________________</t>
  </si>
  <si>
    <t>Иные межбюджетные трансферты на финансовое обеспечение дорожной деятельности и организацию благоустройства бюджетам городских и сельских поселений муниципального района</t>
  </si>
  <si>
    <t xml:space="preserve">000 0503 50 0 00 21500 244 </t>
  </si>
  <si>
    <t>Расходные обязательства, связанные с иными межбюджетными трансфертами на организацию благоустройства бюджетам городских и сельских поселений муниципального района</t>
  </si>
  <si>
    <t>000 1 16 10031 10 0000 140</t>
  </si>
  <si>
    <t>Расходные обязательства, связанные с иными межбюджетными трансфертами на организацию дорожной деятельности городских и сельских поселений муниципального района</t>
  </si>
  <si>
    <t>000 0409 11 0 00 21500 244</t>
  </si>
  <si>
    <t>000 1 0 1 02130 01 1000 110</t>
  </si>
  <si>
    <t>Иные межбюджетные трансферты бюджетам муниципальных районов, муниципальных округов, городского округа, городских и сельских поселений Новгородской области на финансовое обеспечение затрат по созданию и (или) содержанию мест (площадок) накопления твердых коммунальных отходов</t>
  </si>
  <si>
    <t>Расходные обязательства, связанные с иными межбюджетными трансфертами на финансовое обеспечение затрат по созданию и (или) содержанию мест (площадок) накопления твердых коммунальных отходов</t>
  </si>
  <si>
    <t xml:space="preserve">Расходные обязательства, связанные с иными межбюджетными трансфертами на финансовое обеспечение затрат по созданию и (или) содержанию мест (площадок) накопления твердых коммунальных отходов (софинансирование) </t>
  </si>
  <si>
    <t>000 2 02 29999 10 9085 150</t>
  </si>
  <si>
    <t xml:space="preserve">000 0409 11 0 00 90850 244 </t>
  </si>
  <si>
    <t xml:space="preserve">000 0409 11 0 00 S0850 244 </t>
  </si>
  <si>
    <t xml:space="preserve">000 2 02 49999 10 7179 150 </t>
  </si>
  <si>
    <t xml:space="preserve">000 0503 50 0 00 71790 244 </t>
  </si>
  <si>
    <t xml:space="preserve">000 0503 50 0 00 S1790 244 </t>
  </si>
  <si>
    <t>000 1 0 1 02140 01 1000 110</t>
  </si>
  <si>
    <t>Е.Ю.Кокарева</t>
  </si>
  <si>
    <t>Прочие мероприятия (судебные издержки)</t>
  </si>
  <si>
    <t>000 0113 93 9 00 99990 831</t>
  </si>
  <si>
    <t>Поступления от других бюджетов бюджетной системы</t>
  </si>
  <si>
    <r>
      <t>Налог</t>
    </r>
    <r>
      <rPr>
        <sz val="7"/>
        <color indexed="8"/>
        <rFont val="Arial Cyr"/>
        <charset val="204"/>
      </rPr>
      <t xml:space="preserve"> на доходы физических лиц с доходов, источником которых является налоговый агент, за исключением доходов, в отношении которых исчисление и уплата </t>
    </r>
    <r>
      <rPr>
        <b/>
        <sz val="7"/>
        <color indexed="8"/>
        <rFont val="Arial Cyr"/>
        <charset val="204"/>
      </rPr>
      <t>налога</t>
    </r>
    <r>
      <rPr>
        <sz val="7"/>
        <color indexed="8"/>
        <rFont val="Arial Cyr"/>
        <charset val="204"/>
      </rPr>
      <t xml:space="preserve"> осуществляются в соответствии со статьями 227, 2271 и 228 Налогового кодекса Российской Федерации (пени по соответствующему платежу).</t>
    </r>
  </si>
  <si>
    <t>МП "Использование и охрана земель"</t>
  </si>
  <si>
    <t>Другие общегосударственные вопросы 0113</t>
  </si>
  <si>
    <t>Источники внутреннего финансирования  дефицитов бюджета</t>
  </si>
  <si>
    <t>Иные межбюджетные трансферты бюджетам мун.образованимй НО на организацию работ, связанных с предотвращением влияния ухудшения экономической ситуации на развитие отраслей экономики</t>
  </si>
  <si>
    <t>Доходы бюджета - ВСЕГО</t>
  </si>
  <si>
    <t>НАЛОГОВЫЕ И НЕНАЛОГОВЫЕ ДОХОДЫ</t>
  </si>
  <si>
    <t>01.06.2025</t>
  </si>
  <si>
    <t>аукцион</t>
  </si>
  <si>
    <t xml:space="preserve">на 01 июля 2025 года </t>
  </si>
  <si>
    <t xml:space="preserve">Прочие мероприятия на реализацию проектов местных инициатив граждан ТОС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</si>
</sst>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р_._-;\-* #,##0_р_._-;_-* &quot;-&quot;_р_._-;_-@_-"/>
    <numFmt numFmtId="165" formatCode="_-* #,##0.00_р_._-;\-* #,##0.00_р_._-;_-* &quot;-&quot;??_р_._-;_-@_-"/>
  </numFmts>
  <fonts count="45" x14ac:knownFonts="1">
    <font>
      <sz val="10"/>
      <name val="Arial Cyr"/>
      <charset val="204"/>
    </font>
    <font>
      <b/>
      <sz val="10"/>
      <name val="Arial Cyr"/>
      <charset val="204"/>
    </font>
    <font>
      <sz val="10"/>
      <name val="Arial Cyr"/>
      <charset val="204"/>
    </font>
    <font>
      <sz val="8"/>
      <name val="Arial Cyr"/>
      <family val="2"/>
      <charset val="204"/>
    </font>
    <font>
      <sz val="8"/>
      <name val="Arial Cyr"/>
      <charset val="204"/>
    </font>
    <font>
      <sz val="9"/>
      <name val="Arial Cyr"/>
      <family val="2"/>
      <charset val="204"/>
    </font>
    <font>
      <sz val="10"/>
      <color indexed="9"/>
      <name val="Times New Roman"/>
      <family val="2"/>
      <charset val="204"/>
    </font>
    <font>
      <sz val="10"/>
      <color indexed="62"/>
      <name val="Times New Roman"/>
      <family val="2"/>
      <charset val="204"/>
    </font>
    <font>
      <b/>
      <sz val="10"/>
      <color indexed="63"/>
      <name val="Times New Roman"/>
      <family val="2"/>
      <charset val="204"/>
    </font>
    <font>
      <b/>
      <sz val="10"/>
      <color indexed="10"/>
      <name val="Times New Roman"/>
      <family val="2"/>
      <charset val="204"/>
    </font>
    <font>
      <b/>
      <sz val="15"/>
      <color indexed="62"/>
      <name val="Times New Roman"/>
      <family val="2"/>
      <charset val="204"/>
    </font>
    <font>
      <b/>
      <sz val="13"/>
      <color indexed="62"/>
      <name val="Times New Roman"/>
      <family val="2"/>
      <charset val="204"/>
    </font>
    <font>
      <b/>
      <sz val="11"/>
      <color indexed="62"/>
      <name val="Times New Roman"/>
      <family val="2"/>
      <charset val="204"/>
    </font>
    <font>
      <b/>
      <sz val="10"/>
      <color indexed="8"/>
      <name val="Times New Roman"/>
      <family val="2"/>
      <charset val="204"/>
    </font>
    <font>
      <b/>
      <sz val="10"/>
      <color indexed="9"/>
      <name val="Times New Roman"/>
      <family val="2"/>
      <charset val="204"/>
    </font>
    <font>
      <b/>
      <sz val="18"/>
      <color indexed="62"/>
      <name val="Cambria"/>
      <family val="2"/>
      <charset val="204"/>
    </font>
    <font>
      <sz val="10"/>
      <color indexed="19"/>
      <name val="Times New Roman"/>
      <family val="2"/>
      <charset val="204"/>
    </font>
    <font>
      <sz val="10"/>
      <color indexed="20"/>
      <name val="Times New Roman"/>
      <family val="2"/>
      <charset val="204"/>
    </font>
    <font>
      <i/>
      <sz val="10"/>
      <color indexed="23"/>
      <name val="Times New Roman"/>
      <family val="2"/>
      <charset val="204"/>
    </font>
    <font>
      <sz val="10"/>
      <color indexed="10"/>
      <name val="Times New Roman"/>
      <family val="2"/>
      <charset val="204"/>
    </font>
    <font>
      <sz val="10"/>
      <color indexed="17"/>
      <name val="Times New Roman"/>
      <family val="2"/>
      <charset val="204"/>
    </font>
    <font>
      <sz val="10"/>
      <color indexed="8"/>
      <name val="Arial Cyr"/>
      <charset val="204"/>
    </font>
    <font>
      <b/>
      <sz val="11"/>
      <color indexed="10"/>
      <name val="Arial Cyr"/>
      <charset val="204"/>
    </font>
    <font>
      <sz val="9"/>
      <name val="Arial Cyr"/>
      <charset val="204"/>
    </font>
    <font>
      <sz val="10"/>
      <color indexed="10"/>
      <name val="Arial Cyr"/>
      <charset val="204"/>
    </font>
    <font>
      <sz val="10"/>
      <name val="Arial Cyr"/>
      <charset val="204"/>
    </font>
    <font>
      <sz val="9"/>
      <color indexed="8"/>
      <name val="Arial Cyr"/>
      <charset val="204"/>
    </font>
    <font>
      <b/>
      <sz val="9"/>
      <color indexed="8"/>
      <name val="Arial Cyr"/>
      <charset val="204"/>
    </font>
    <font>
      <sz val="10"/>
      <color theme="1"/>
      <name val="Arial Cyr"/>
      <charset val="204"/>
    </font>
    <font>
      <sz val="7"/>
      <color theme="1"/>
      <name val="Arial Cyr"/>
      <charset val="204"/>
    </font>
    <font>
      <sz val="8"/>
      <color theme="1"/>
      <name val="Arial Cyr"/>
      <charset val="204"/>
    </font>
    <font>
      <sz val="9"/>
      <color theme="1"/>
      <name val="Arial Cyr"/>
      <charset val="204"/>
    </font>
    <font>
      <b/>
      <sz val="10"/>
      <color theme="1"/>
      <name val="Arial Cyr"/>
      <charset val="204"/>
    </font>
    <font>
      <b/>
      <sz val="7"/>
      <color theme="1"/>
      <name val="Arial Cyr"/>
      <charset val="204"/>
    </font>
    <font>
      <b/>
      <sz val="8"/>
      <color theme="1"/>
      <name val="Arial Cyr"/>
      <charset val="204"/>
    </font>
    <font>
      <b/>
      <sz val="9"/>
      <color theme="1"/>
      <name val="Arial Cyr"/>
      <charset val="204"/>
    </font>
    <font>
      <u/>
      <sz val="10"/>
      <color theme="1"/>
      <name val="Arial Cyr"/>
      <charset val="204"/>
    </font>
    <font>
      <b/>
      <sz val="11"/>
      <color theme="1"/>
      <name val="Arial Cyr"/>
      <charset val="204"/>
    </font>
    <font>
      <sz val="7"/>
      <color indexed="8"/>
      <name val="Arial Cyr"/>
      <charset val="204"/>
    </font>
    <font>
      <b/>
      <sz val="7"/>
      <color indexed="8"/>
      <name val="Arial Cyr"/>
      <charset val="204"/>
    </font>
    <font>
      <b/>
      <sz val="12"/>
      <color theme="1"/>
      <name val="Arial Cyr"/>
      <charset val="204"/>
    </font>
    <font>
      <sz val="12"/>
      <color theme="1"/>
      <name val="Arial Cyr"/>
      <charset val="204"/>
    </font>
    <font>
      <sz val="12"/>
      <name val="Arial Cyr"/>
      <charset val="204"/>
    </font>
    <font>
      <sz val="9"/>
      <color indexed="81"/>
      <name val="Tahoma"/>
      <charset val="1"/>
    </font>
    <font>
      <b/>
      <sz val="9"/>
      <color indexed="81"/>
      <name val="Tahoma"/>
      <charset val="1"/>
    </font>
  </fonts>
  <fills count="22">
    <fill>
      <patternFill patternType="none"/>
    </fill>
    <fill>
      <patternFill patternType="gray125"/>
    </fill>
    <fill>
      <patternFill patternType="solid">
        <fgColor indexed="26"/>
      </patternFill>
    </fill>
    <fill>
      <patternFill patternType="solid">
        <fgColor indexed="27"/>
      </patternFill>
    </fill>
    <fill>
      <patternFill patternType="solid">
        <fgColor indexed="43"/>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4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rgb="FF99FF9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3" tint="0.79998168889431442"/>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theme="0" tint="-4.9989318521683403E-2"/>
      </right>
      <top/>
      <bottom/>
      <diagonal/>
    </border>
    <border>
      <left style="thin">
        <color theme="0" tint="-0.14999847407452621"/>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7">
    <xf numFmtId="0" fontId="0" fillId="0" borderId="0"/>
    <xf numFmtId="0" fontId="6" fillId="7"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7" fillId="4" borderId="1" applyNumberFormat="0" applyAlignment="0" applyProtection="0"/>
    <xf numFmtId="0" fontId="8" fillId="11" borderId="2" applyNumberFormat="0" applyAlignment="0" applyProtection="0"/>
    <xf numFmtId="0" fontId="9" fillId="11"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12" borderId="7"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4" fillId="0" borderId="0"/>
    <xf numFmtId="0" fontId="17" fillId="13" borderId="0" applyNumberFormat="0" applyBorder="0" applyAlignment="0" applyProtection="0"/>
    <xf numFmtId="0" fontId="18" fillId="0" borderId="0" applyNumberFormat="0" applyFill="0" applyBorder="0" applyAlignment="0" applyProtection="0"/>
    <xf numFmtId="0" fontId="2" fillId="2" borderId="8" applyNumberFormat="0" applyFont="0" applyAlignment="0" applyProtection="0"/>
    <xf numFmtId="0" fontId="19" fillId="0" borderId="9" applyNumberFormat="0" applyFill="0" applyAlignment="0" applyProtection="0"/>
    <xf numFmtId="0" fontId="19"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0" fillId="3" borderId="0" applyNumberFormat="0" applyBorder="0" applyAlignment="0" applyProtection="0"/>
  </cellStyleXfs>
  <cellXfs count="167">
    <xf numFmtId="0" fontId="0" fillId="0" borderId="0" xfId="0"/>
    <xf numFmtId="0" fontId="0" fillId="0" borderId="0" xfId="0" applyBorder="1"/>
    <xf numFmtId="0" fontId="22" fillId="0" borderId="0" xfId="0" applyFont="1" applyBorder="1"/>
    <xf numFmtId="4" fontId="22" fillId="0" borderId="0" xfId="0" applyNumberFormat="1" applyFont="1" applyBorder="1"/>
    <xf numFmtId="0" fontId="0" fillId="0" borderId="0" xfId="0" applyProtection="1">
      <protection locked="0"/>
    </xf>
    <xf numFmtId="0" fontId="3" fillId="0" borderId="0" xfId="0" applyFont="1" applyAlignment="1" applyProtection="1">
      <alignment horizontal="left"/>
      <protection locked="0"/>
    </xf>
    <xf numFmtId="49" fontId="3" fillId="0" borderId="0" xfId="0" applyNumberFormat="1" applyFont="1" applyProtection="1">
      <protection locked="0"/>
    </xf>
    <xf numFmtId="0" fontId="3" fillId="0" borderId="0" xfId="0" applyFont="1" applyBorder="1" applyProtection="1">
      <protection locked="0"/>
    </xf>
    <xf numFmtId="0" fontId="5" fillId="0" borderId="0" xfId="0" applyFont="1" applyAlignment="1" applyProtection="1">
      <alignment horizontal="left"/>
      <protection locked="0"/>
    </xf>
    <xf numFmtId="49" fontId="5" fillId="0" borderId="0" xfId="0" applyNumberFormat="1" applyFont="1" applyProtection="1">
      <protection locked="0"/>
    </xf>
    <xf numFmtId="0" fontId="5" fillId="0" borderId="0" xfId="0" applyFont="1" applyBorder="1" applyProtection="1">
      <protection locked="0"/>
    </xf>
    <xf numFmtId="0" fontId="0" fillId="14" borderId="0" xfId="0" applyFill="1"/>
    <xf numFmtId="2" fontId="0" fillId="0" borderId="0" xfId="0" applyNumberFormat="1"/>
    <xf numFmtId="0" fontId="0" fillId="0" borderId="0" xfId="0" applyFill="1"/>
    <xf numFmtId="0" fontId="24" fillId="0" borderId="0" xfId="0" applyFont="1" applyFill="1"/>
    <xf numFmtId="0" fontId="2" fillId="0" borderId="0" xfId="0" applyFont="1" applyFill="1"/>
    <xf numFmtId="4" fontId="0" fillId="0" borderId="0" xfId="0" applyNumberFormat="1"/>
    <xf numFmtId="49" fontId="26" fillId="0" borderId="0" xfId="0" applyNumberFormat="1" applyFont="1" applyFill="1" applyBorder="1" applyAlignment="1">
      <alignment vertical="top" wrapText="1"/>
    </xf>
    <xf numFmtId="49" fontId="3" fillId="0" borderId="0" xfId="0" applyNumberFormat="1" applyFont="1" applyBorder="1" applyAlignment="1">
      <alignment horizontal="center"/>
    </xf>
    <xf numFmtId="49" fontId="23" fillId="0" borderId="0" xfId="0" applyNumberFormat="1" applyFont="1" applyBorder="1" applyAlignment="1">
      <alignment horizontal="center"/>
    </xf>
    <xf numFmtId="0" fontId="0" fillId="0" borderId="24" xfId="0" applyBorder="1"/>
    <xf numFmtId="0" fontId="0" fillId="0" borderId="25" xfId="0" applyBorder="1"/>
    <xf numFmtId="0" fontId="0" fillId="0" borderId="26" xfId="0" applyBorder="1"/>
    <xf numFmtId="0" fontId="0" fillId="0" borderId="27" xfId="0" applyBorder="1"/>
    <xf numFmtId="49" fontId="21" fillId="0" borderId="27" xfId="0" applyNumberFormat="1" applyFont="1" applyFill="1" applyBorder="1" applyAlignment="1">
      <alignment vertical="top" wrapText="1"/>
    </xf>
    <xf numFmtId="49" fontId="3" fillId="0" borderId="27" xfId="0" applyNumberFormat="1" applyFont="1" applyBorder="1" applyAlignment="1">
      <alignment horizontal="center"/>
    </xf>
    <xf numFmtId="49" fontId="23" fillId="0" borderId="27" xfId="0" applyNumberFormat="1" applyFont="1" applyBorder="1" applyAlignment="1">
      <alignment horizontal="center"/>
    </xf>
    <xf numFmtId="4" fontId="25" fillId="0" borderId="27" xfId="0" applyNumberFormat="1" applyFont="1" applyBorder="1" applyAlignment="1" applyProtection="1">
      <alignment horizontal="right"/>
      <protection locked="0"/>
    </xf>
    <xf numFmtId="4" fontId="28" fillId="14" borderId="10" xfId="0" applyNumberFormat="1" applyFont="1" applyFill="1" applyBorder="1" applyAlignment="1" applyProtection="1">
      <alignment horizontal="right"/>
      <protection locked="0"/>
    </xf>
    <xf numFmtId="0" fontId="4" fillId="0" borderId="0" xfId="0" applyFont="1"/>
    <xf numFmtId="0" fontId="1" fillId="0" borderId="0" xfId="0" applyFont="1" applyAlignment="1">
      <alignment wrapText="1"/>
    </xf>
    <xf numFmtId="0" fontId="29" fillId="0" borderId="10" xfId="0" applyNumberFormat="1" applyFont="1" applyBorder="1" applyAlignment="1">
      <alignment horizontal="left" vertical="center" wrapText="1"/>
    </xf>
    <xf numFmtId="49" fontId="30" fillId="0" borderId="10" xfId="0" applyNumberFormat="1" applyFont="1" applyBorder="1" applyAlignment="1">
      <alignment horizontal="center"/>
    </xf>
    <xf numFmtId="49" fontId="31" fillId="0" borderId="10" xfId="0" applyNumberFormat="1" applyFont="1" applyBorder="1" applyAlignment="1">
      <alignment horizontal="center"/>
    </xf>
    <xf numFmtId="4" fontId="28" fillId="0" borderId="10" xfId="0" applyNumberFormat="1" applyFont="1" applyBorder="1" applyAlignment="1" applyProtection="1">
      <alignment horizontal="right"/>
      <protection locked="0"/>
    </xf>
    <xf numFmtId="4" fontId="32" fillId="17" borderId="10" xfId="0" applyNumberFormat="1" applyFont="1" applyFill="1" applyBorder="1" applyAlignment="1">
      <alignment horizontal="right"/>
    </xf>
    <xf numFmtId="0" fontId="33" fillId="17" borderId="10" xfId="0" applyNumberFormat="1" applyFont="1" applyFill="1" applyBorder="1" applyAlignment="1">
      <alignment horizontal="left" vertical="center" wrapText="1"/>
    </xf>
    <xf numFmtId="49" fontId="34" fillId="17" borderId="10" xfId="0" applyNumberFormat="1" applyFont="1" applyFill="1" applyBorder="1" applyAlignment="1">
      <alignment horizontal="center"/>
    </xf>
    <xf numFmtId="49" fontId="35" fillId="17" borderId="10" xfId="0" applyNumberFormat="1" applyFont="1" applyFill="1" applyBorder="1" applyAlignment="1">
      <alignment horizontal="center"/>
    </xf>
    <xf numFmtId="4" fontId="32" fillId="0" borderId="10" xfId="0" applyNumberFormat="1" applyFont="1" applyFill="1" applyBorder="1" applyAlignment="1">
      <alignment horizontal="right"/>
    </xf>
    <xf numFmtId="4" fontId="28" fillId="0" borderId="10" xfId="0" applyNumberFormat="1" applyFont="1" applyFill="1" applyBorder="1" applyAlignment="1" applyProtection="1">
      <alignment horizontal="right"/>
      <protection locked="0"/>
    </xf>
    <xf numFmtId="4" fontId="32" fillId="17" borderId="10" xfId="0" applyNumberFormat="1" applyFont="1" applyFill="1" applyBorder="1" applyAlignment="1" applyProtection="1">
      <alignment horizontal="right"/>
      <protection locked="0"/>
    </xf>
    <xf numFmtId="0" fontId="28" fillId="0" borderId="0" xfId="0" applyFont="1"/>
    <xf numFmtId="0" fontId="30" fillId="0" borderId="0" xfId="0" applyFont="1" applyAlignment="1" applyProtection="1">
      <alignment horizontal="centerContinuous"/>
      <protection locked="0"/>
    </xf>
    <xf numFmtId="0" fontId="36" fillId="18" borderId="0" xfId="0" applyFont="1" applyFill="1" applyProtection="1">
      <protection locked="0"/>
    </xf>
    <xf numFmtId="0" fontId="37" fillId="0" borderId="0" xfId="0" applyFont="1" applyAlignment="1">
      <alignment wrapText="1"/>
    </xf>
    <xf numFmtId="0" fontId="30" fillId="0" borderId="11" xfId="0" applyFont="1" applyBorder="1" applyAlignment="1">
      <alignment horizontal="center"/>
    </xf>
    <xf numFmtId="0" fontId="30" fillId="0" borderId="0" xfId="0" applyFont="1" applyAlignment="1">
      <alignment horizontal="left"/>
    </xf>
    <xf numFmtId="0" fontId="30" fillId="0" borderId="0" xfId="0" applyFont="1" applyAlignment="1" applyProtection="1">
      <alignment horizontal="left"/>
      <protection locked="0"/>
    </xf>
    <xf numFmtId="49" fontId="30" fillId="18" borderId="0" xfId="0" applyNumberFormat="1" applyFont="1" applyFill="1" applyProtection="1">
      <protection locked="0"/>
    </xf>
    <xf numFmtId="49" fontId="30" fillId="0" borderId="0" xfId="0" applyNumberFormat="1" applyFont="1" applyAlignment="1">
      <alignment horizontal="right"/>
    </xf>
    <xf numFmtId="49" fontId="31" fillId="0" borderId="12" xfId="0" applyNumberFormat="1" applyFont="1" applyFill="1" applyBorder="1" applyAlignment="1">
      <alignment horizontal="center"/>
    </xf>
    <xf numFmtId="49" fontId="30" fillId="0" borderId="0" xfId="0" applyNumberFormat="1" applyFont="1" applyProtection="1">
      <protection locked="0"/>
    </xf>
    <xf numFmtId="0" fontId="30" fillId="0" borderId="0" xfId="0" applyFont="1" applyAlignment="1">
      <alignment horizontal="right"/>
    </xf>
    <xf numFmtId="49" fontId="31" fillId="0" borderId="13" xfId="0" applyNumberFormat="1" applyFont="1" applyBorder="1" applyAlignment="1">
      <alignment horizontal="center"/>
    </xf>
    <xf numFmtId="49" fontId="31" fillId="0" borderId="14" xfId="0" applyNumberFormat="1" applyFont="1" applyBorder="1" applyAlignment="1">
      <alignment horizontal="center"/>
    </xf>
    <xf numFmtId="0" fontId="30" fillId="18" borderId="0" xfId="0" applyFont="1" applyFill="1" applyAlignment="1" applyProtection="1">
      <alignment horizontal="left"/>
      <protection locked="0"/>
    </xf>
    <xf numFmtId="0" fontId="31" fillId="0" borderId="15" xfId="0" applyFont="1" applyBorder="1" applyAlignment="1">
      <alignment horizontal="center"/>
    </xf>
    <xf numFmtId="0" fontId="34" fillId="18" borderId="0" xfId="0" applyFont="1" applyFill="1" applyAlignment="1" applyProtection="1">
      <alignment horizontal="left"/>
      <protection locked="0"/>
    </xf>
    <xf numFmtId="49" fontId="30" fillId="0" borderId="16" xfId="0" applyNumberFormat="1" applyFont="1" applyBorder="1" applyAlignment="1">
      <alignment horizontal="centerContinuous"/>
    </xf>
    <xf numFmtId="0" fontId="30" fillId="0" borderId="17" xfId="0" applyNumberFormat="1" applyFont="1" applyBorder="1" applyAlignment="1">
      <alignment horizontal="center" vertical="center" wrapText="1"/>
    </xf>
    <xf numFmtId="49" fontId="30" fillId="0" borderId="18" xfId="0" applyNumberFormat="1" applyFont="1" applyBorder="1" applyAlignment="1">
      <alignment horizontal="center"/>
    </xf>
    <xf numFmtId="3" fontId="30" fillId="0" borderId="18" xfId="0" applyNumberFormat="1" applyFont="1" applyBorder="1" applyAlignment="1">
      <alignment horizontal="center" vertical="center"/>
    </xf>
    <xf numFmtId="3" fontId="30" fillId="0" borderId="10" xfId="0" applyNumberFormat="1" applyFont="1" applyBorder="1" applyAlignment="1">
      <alignment horizontal="center"/>
    </xf>
    <xf numFmtId="0" fontId="37" fillId="16" borderId="10" xfId="0" applyNumberFormat="1" applyFont="1" applyFill="1" applyBorder="1" applyAlignment="1">
      <alignment horizontal="left" vertical="center" wrapText="1"/>
    </xf>
    <xf numFmtId="49" fontId="34" fillId="16" borderId="10" xfId="0" applyNumberFormat="1" applyFont="1" applyFill="1" applyBorder="1" applyAlignment="1">
      <alignment horizontal="center"/>
    </xf>
    <xf numFmtId="49" fontId="35" fillId="16" borderId="10" xfId="0" applyNumberFormat="1" applyFont="1" applyFill="1" applyBorder="1" applyAlignment="1">
      <alignment horizontal="center"/>
    </xf>
    <xf numFmtId="4" fontId="32" fillId="16" borderId="10" xfId="0" applyNumberFormat="1" applyFont="1" applyFill="1" applyBorder="1" applyAlignment="1">
      <alignment horizontal="right"/>
    </xf>
    <xf numFmtId="0" fontId="34" fillId="17" borderId="10" xfId="0" applyNumberFormat="1" applyFont="1" applyFill="1" applyBorder="1" applyAlignment="1">
      <alignment horizontal="left" vertical="center" wrapText="1"/>
    </xf>
    <xf numFmtId="4" fontId="28" fillId="0" borderId="10" xfId="0" applyNumberFormat="1" applyFont="1" applyFill="1" applyBorder="1" applyAlignment="1">
      <alignment horizontal="right"/>
    </xf>
    <xf numFmtId="49" fontId="30" fillId="0" borderId="10" xfId="0" applyNumberFormat="1" applyFont="1" applyBorder="1" applyAlignment="1" applyProtection="1">
      <alignment horizontal="center"/>
      <protection locked="0"/>
    </xf>
    <xf numFmtId="49" fontId="31" fillId="0" borderId="10" xfId="0" applyNumberFormat="1" applyFont="1" applyBorder="1" applyAlignment="1" applyProtection="1">
      <alignment horizontal="center"/>
      <protection locked="0"/>
    </xf>
    <xf numFmtId="14" fontId="37" fillId="0" borderId="0" xfId="0" applyNumberFormat="1" applyFont="1" applyAlignment="1">
      <alignment wrapText="1"/>
    </xf>
    <xf numFmtId="0" fontId="29" fillId="18" borderId="10" xfId="0" applyNumberFormat="1" applyFont="1" applyFill="1" applyBorder="1" applyAlignment="1">
      <alignment horizontal="left" vertical="center" wrapText="1"/>
    </xf>
    <xf numFmtId="49" fontId="34" fillId="18" borderId="10" xfId="0" applyNumberFormat="1" applyFont="1" applyFill="1" applyBorder="1" applyAlignment="1">
      <alignment horizontal="center"/>
    </xf>
    <xf numFmtId="49" fontId="31" fillId="18" borderId="10" xfId="0" applyNumberFormat="1" applyFont="1" applyFill="1" applyBorder="1" applyAlignment="1">
      <alignment horizontal="center"/>
    </xf>
    <xf numFmtId="4" fontId="28" fillId="18" borderId="10" xfId="0" applyNumberFormat="1" applyFont="1" applyFill="1" applyBorder="1" applyAlignment="1">
      <alignment horizontal="right"/>
    </xf>
    <xf numFmtId="4" fontId="28" fillId="17" borderId="10" xfId="0" applyNumberFormat="1" applyFont="1" applyFill="1" applyBorder="1" applyAlignment="1">
      <alignment horizontal="right"/>
    </xf>
    <xf numFmtId="0" fontId="33" fillId="17" borderId="10" xfId="0" applyNumberFormat="1" applyFont="1" applyFill="1" applyBorder="1" applyAlignment="1" applyProtection="1">
      <alignment horizontal="left" vertical="center" wrapText="1"/>
      <protection locked="0"/>
    </xf>
    <xf numFmtId="49" fontId="34" fillId="17" borderId="10" xfId="0" applyNumberFormat="1" applyFont="1" applyFill="1" applyBorder="1" applyAlignment="1" applyProtection="1">
      <alignment horizontal="center"/>
      <protection locked="0"/>
    </xf>
    <xf numFmtId="49" fontId="35" fillId="17" borderId="10" xfId="0" applyNumberFormat="1" applyFont="1" applyFill="1" applyBorder="1" applyAlignment="1" applyProtection="1">
      <alignment horizontal="center"/>
      <protection locked="0"/>
    </xf>
    <xf numFmtId="4" fontId="32" fillId="0" borderId="10" xfId="0" applyNumberFormat="1" applyFont="1" applyBorder="1" applyAlignment="1" applyProtection="1">
      <alignment horizontal="right"/>
      <protection locked="0"/>
    </xf>
    <xf numFmtId="49" fontId="31" fillId="14" borderId="10" xfId="0" applyNumberFormat="1" applyFont="1" applyFill="1" applyBorder="1" applyAlignment="1" applyProtection="1">
      <alignment horizontal="center"/>
      <protection locked="0"/>
    </xf>
    <xf numFmtId="49" fontId="30" fillId="14" borderId="10" xfId="0" applyNumberFormat="1" applyFont="1" applyFill="1" applyBorder="1" applyAlignment="1" applyProtection="1">
      <alignment horizontal="center"/>
      <protection locked="0"/>
    </xf>
    <xf numFmtId="4" fontId="32" fillId="0" borderId="10" xfId="0" applyNumberFormat="1" applyFont="1" applyFill="1" applyBorder="1" applyAlignment="1" applyProtection="1">
      <alignment horizontal="right"/>
      <protection locked="0"/>
    </xf>
    <xf numFmtId="4" fontId="28" fillId="14" borderId="10" xfId="0" applyNumberFormat="1" applyFont="1" applyFill="1" applyBorder="1" applyAlignment="1">
      <alignment horizontal="right"/>
    </xf>
    <xf numFmtId="0" fontId="28" fillId="0" borderId="0" xfId="0" applyFont="1" applyFill="1"/>
    <xf numFmtId="4" fontId="28" fillId="0" borderId="0" xfId="0" applyNumberFormat="1" applyFont="1" applyFill="1"/>
    <xf numFmtId="0" fontId="32" fillId="16" borderId="10" xfId="0" applyFont="1" applyFill="1" applyBorder="1" applyAlignment="1">
      <alignment horizontal="left" vertical="center" wrapText="1"/>
    </xf>
    <xf numFmtId="4" fontId="32" fillId="15" borderId="10" xfId="0" applyNumberFormat="1" applyFont="1" applyFill="1" applyBorder="1" applyAlignment="1">
      <alignment horizontal="right"/>
    </xf>
    <xf numFmtId="49" fontId="32" fillId="17" borderId="10" xfId="0" applyNumberFormat="1" applyFont="1" applyFill="1" applyBorder="1" applyAlignment="1">
      <alignment vertical="top" wrapText="1"/>
    </xf>
    <xf numFmtId="4" fontId="28" fillId="0" borderId="0" xfId="0" applyNumberFormat="1" applyFont="1"/>
    <xf numFmtId="0" fontId="28" fillId="0" borderId="0" xfId="0" applyFont="1" applyAlignment="1">
      <alignment horizontal="right"/>
    </xf>
    <xf numFmtId="49" fontId="32" fillId="0" borderId="10" xfId="0" applyNumberFormat="1" applyFont="1" applyFill="1" applyBorder="1" applyAlignment="1">
      <alignment vertical="top" wrapText="1"/>
    </xf>
    <xf numFmtId="49" fontId="34" fillId="0" borderId="10" xfId="0" applyNumberFormat="1" applyFont="1" applyBorder="1" applyAlignment="1">
      <alignment horizontal="center"/>
    </xf>
    <xf numFmtId="49" fontId="34" fillId="0" borderId="10" xfId="0" applyNumberFormat="1" applyFont="1" applyFill="1" applyBorder="1" applyAlignment="1">
      <alignment horizontal="center"/>
    </xf>
    <xf numFmtId="49" fontId="31" fillId="0" borderId="10" xfId="0" applyNumberFormat="1" applyFont="1" applyFill="1" applyBorder="1" applyAlignment="1">
      <alignment horizontal="center"/>
    </xf>
    <xf numFmtId="49" fontId="30" fillId="14" borderId="10" xfId="0" applyNumberFormat="1" applyFont="1" applyFill="1" applyBorder="1" applyAlignment="1">
      <alignment horizontal="center"/>
    </xf>
    <xf numFmtId="49" fontId="31" fillId="14" borderId="10" xfId="0" applyNumberFormat="1" applyFont="1" applyFill="1" applyBorder="1" applyAlignment="1">
      <alignment horizontal="center"/>
    </xf>
    <xf numFmtId="49" fontId="34" fillId="14" borderId="10" xfId="0" applyNumberFormat="1" applyFont="1" applyFill="1" applyBorder="1" applyAlignment="1">
      <alignment horizontal="center"/>
    </xf>
    <xf numFmtId="49" fontId="30" fillId="0" borderId="10" xfId="0" applyNumberFormat="1" applyFont="1" applyFill="1" applyBorder="1" applyAlignment="1">
      <alignment horizontal="center"/>
    </xf>
    <xf numFmtId="49" fontId="31" fillId="0" borderId="10" xfId="0" applyNumberFormat="1" applyFont="1" applyFill="1" applyBorder="1" applyAlignment="1">
      <alignment vertical="top" wrapText="1"/>
    </xf>
    <xf numFmtId="0" fontId="35" fillId="16" borderId="10" xfId="0" applyFont="1" applyFill="1" applyBorder="1" applyAlignment="1">
      <alignment horizontal="left" vertical="center" wrapText="1"/>
    </xf>
    <xf numFmtId="49" fontId="30" fillId="0" borderId="10" xfId="18" applyNumberFormat="1" applyFont="1" applyBorder="1" applyAlignment="1">
      <alignment horizontal="center"/>
    </xf>
    <xf numFmtId="0" fontId="30" fillId="0" borderId="10" xfId="0" applyFont="1" applyBorder="1" applyAlignment="1">
      <alignment horizontal="center"/>
    </xf>
    <xf numFmtId="49" fontId="31" fillId="0" borderId="10" xfId="18" applyNumberFormat="1" applyFont="1" applyBorder="1" applyAlignment="1">
      <alignment horizontal="center"/>
    </xf>
    <xf numFmtId="4" fontId="28" fillId="0" borderId="10" xfId="0" applyNumberFormat="1" applyFont="1" applyBorder="1" applyAlignment="1">
      <alignment horizontal="right"/>
    </xf>
    <xf numFmtId="0" fontId="30" fillId="0" borderId="10" xfId="0" applyFont="1" applyBorder="1" applyAlignment="1">
      <alignment horizontal="left" vertical="center" wrapText="1"/>
    </xf>
    <xf numFmtId="0" fontId="28" fillId="0" borderId="19" xfId="0" applyFont="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centerContinuous"/>
    </xf>
    <xf numFmtId="1" fontId="30" fillId="0" borderId="0" xfId="0" applyNumberFormat="1" applyFont="1" applyBorder="1" applyAlignment="1">
      <alignment horizontal="center" vertical="center"/>
    </xf>
    <xf numFmtId="49" fontId="30" fillId="0" borderId="0" xfId="0" applyNumberFormat="1" applyFont="1" applyBorder="1" applyAlignment="1">
      <alignment horizontal="right"/>
    </xf>
    <xf numFmtId="0" fontId="31" fillId="0" borderId="0" xfId="0" applyFont="1" applyBorder="1" applyAlignment="1" applyProtection="1">
      <alignment horizontal="left" wrapText="1"/>
      <protection locked="0"/>
    </xf>
    <xf numFmtId="49" fontId="31" fillId="0" borderId="0" xfId="0" applyNumberFormat="1" applyFont="1" applyBorder="1" applyAlignment="1" applyProtection="1">
      <alignment horizontal="left"/>
      <protection locked="0"/>
    </xf>
    <xf numFmtId="49" fontId="31" fillId="0" borderId="0" xfId="0" applyNumberFormat="1" applyFont="1" applyBorder="1" applyAlignment="1" applyProtection="1">
      <alignment horizontal="center"/>
      <protection locked="0"/>
    </xf>
    <xf numFmtId="49" fontId="30" fillId="0" borderId="0" xfId="0" applyNumberFormat="1" applyFont="1" applyBorder="1" applyAlignment="1" applyProtection="1">
      <alignment horizontal="left"/>
      <protection locked="0"/>
    </xf>
    <xf numFmtId="0" fontId="28" fillId="0" borderId="0" xfId="0" applyFont="1" applyProtection="1">
      <protection locked="0"/>
    </xf>
    <xf numFmtId="0" fontId="36" fillId="19" borderId="0" xfId="0" applyFont="1" applyFill="1" applyAlignment="1" applyProtection="1">
      <alignment horizontal="left"/>
      <protection locked="0"/>
    </xf>
    <xf numFmtId="0" fontId="1" fillId="0" borderId="0" xfId="0" applyFont="1"/>
    <xf numFmtId="0" fontId="0" fillId="0" borderId="0" xfId="0" applyFont="1" applyFill="1"/>
    <xf numFmtId="0" fontId="32" fillId="0" borderId="0" xfId="0" applyFont="1"/>
    <xf numFmtId="49" fontId="32" fillId="16" borderId="10" xfId="0" applyNumberFormat="1" applyFont="1" applyFill="1" applyBorder="1" applyAlignment="1">
      <alignment horizontal="center"/>
    </xf>
    <xf numFmtId="0" fontId="31" fillId="0" borderId="0" xfId="0" applyFont="1"/>
    <xf numFmtId="0" fontId="23" fillId="0" borderId="0" xfId="0" applyFont="1"/>
    <xf numFmtId="0" fontId="34" fillId="0" borderId="10" xfId="0" applyFont="1" applyBorder="1" applyAlignment="1">
      <alignment horizontal="left" vertical="center" wrapText="1"/>
    </xf>
    <xf numFmtId="0" fontId="30" fillId="0" borderId="0" xfId="0" applyFont="1"/>
    <xf numFmtId="0" fontId="34" fillId="0" borderId="10" xfId="0" applyFont="1" applyFill="1" applyBorder="1" applyAlignment="1">
      <alignment horizontal="left" vertical="center" wrapText="1"/>
    </xf>
    <xf numFmtId="4" fontId="28" fillId="15" borderId="10" xfId="0" applyNumberFormat="1" applyFont="1" applyFill="1" applyBorder="1" applyAlignment="1">
      <alignment horizontal="right"/>
    </xf>
    <xf numFmtId="49" fontId="31" fillId="20" borderId="10" xfId="0" applyNumberFormat="1" applyFont="1" applyFill="1" applyBorder="1" applyAlignment="1">
      <alignment vertical="top" wrapText="1"/>
    </xf>
    <xf numFmtId="0" fontId="37" fillId="0" borderId="0" xfId="0" applyFont="1" applyBorder="1" applyAlignment="1">
      <alignment horizontal="center" vertical="center"/>
    </xf>
    <xf numFmtId="49" fontId="28" fillId="0" borderId="0" xfId="0" applyNumberFormat="1" applyFont="1" applyBorder="1" applyAlignment="1">
      <alignment horizontal="left" vertical="center"/>
    </xf>
    <xf numFmtId="0" fontId="28" fillId="0" borderId="0" xfId="0" applyFont="1" applyBorder="1" applyAlignment="1">
      <alignment vertical="center"/>
    </xf>
    <xf numFmtId="49" fontId="28" fillId="0" borderId="0" xfId="0" applyNumberFormat="1" applyFont="1" applyBorder="1" applyAlignment="1">
      <alignment vertical="center"/>
    </xf>
    <xf numFmtId="0" fontId="28" fillId="0" borderId="0" xfId="0" applyFont="1" applyAlignment="1">
      <alignment vertical="center"/>
    </xf>
    <xf numFmtId="0" fontId="0" fillId="0" borderId="0" xfId="0" applyAlignment="1">
      <alignment vertical="center"/>
    </xf>
    <xf numFmtId="0" fontId="40" fillId="0" borderId="0" xfId="0" applyFont="1" applyBorder="1" applyAlignment="1">
      <alignment horizontal="center" vertical="center"/>
    </xf>
    <xf numFmtId="0" fontId="40" fillId="0" borderId="0" xfId="0" applyFont="1" applyBorder="1" applyAlignment="1">
      <alignment vertical="center"/>
    </xf>
    <xf numFmtId="49" fontId="41" fillId="0" borderId="0" xfId="0" applyNumberFormat="1" applyFont="1" applyAlignment="1">
      <alignment vertical="center"/>
    </xf>
    <xf numFmtId="0" fontId="41" fillId="0" borderId="0" xfId="0" applyFont="1" applyAlignment="1">
      <alignment vertical="center"/>
    </xf>
    <xf numFmtId="0" fontId="41" fillId="0" borderId="0" xfId="0" applyFont="1" applyFill="1" applyAlignment="1">
      <alignment vertical="center"/>
    </xf>
    <xf numFmtId="0" fontId="42" fillId="0" borderId="0" xfId="0" applyFont="1" applyAlignment="1">
      <alignment vertical="center"/>
    </xf>
    <xf numFmtId="0" fontId="29" fillId="21" borderId="10" xfId="0" applyNumberFormat="1" applyFont="1" applyFill="1" applyBorder="1" applyAlignment="1">
      <alignment horizontal="left" vertical="center" wrapText="1"/>
    </xf>
    <xf numFmtId="49" fontId="30" fillId="21" borderId="10" xfId="0" applyNumberFormat="1" applyFont="1" applyFill="1" applyBorder="1" applyAlignment="1" applyProtection="1">
      <alignment horizontal="center"/>
      <protection locked="0"/>
    </xf>
    <xf numFmtId="49" fontId="31" fillId="21" borderId="10" xfId="0" applyNumberFormat="1" applyFont="1" applyFill="1" applyBorder="1" applyAlignment="1" applyProtection="1">
      <alignment horizontal="center"/>
      <protection locked="0"/>
    </xf>
    <xf numFmtId="4" fontId="28" fillId="21" borderId="10" xfId="0" applyNumberFormat="1" applyFont="1" applyFill="1" applyBorder="1" applyAlignment="1" applyProtection="1">
      <alignment horizontal="right"/>
      <protection locked="0"/>
    </xf>
    <xf numFmtId="49" fontId="30" fillId="21" borderId="10" xfId="0" applyNumberFormat="1" applyFont="1" applyFill="1" applyBorder="1" applyAlignment="1">
      <alignment horizontal="center"/>
    </xf>
    <xf numFmtId="49" fontId="31" fillId="21" borderId="10" xfId="0" applyNumberFormat="1" applyFont="1" applyFill="1" applyBorder="1" applyAlignment="1">
      <alignment horizontal="center"/>
    </xf>
    <xf numFmtId="0" fontId="28" fillId="0" borderId="0" xfId="0" applyFont="1" applyAlignment="1">
      <alignment horizontal="center" vertical="center"/>
    </xf>
    <xf numFmtId="0" fontId="32" fillId="0" borderId="0" xfId="0" applyFont="1" applyAlignment="1">
      <alignment horizontal="center" wrapText="1"/>
    </xf>
    <xf numFmtId="0" fontId="30" fillId="0" borderId="20" xfId="0" applyFont="1" applyBorder="1" applyAlignment="1" applyProtection="1">
      <alignment horizontal="center"/>
      <protection locked="0"/>
    </xf>
    <xf numFmtId="0" fontId="30" fillId="0" borderId="21" xfId="0" applyFont="1" applyBorder="1" applyAlignment="1" applyProtection="1">
      <alignment horizontal="center"/>
      <protection locked="0"/>
    </xf>
    <xf numFmtId="0" fontId="30" fillId="0" borderId="17" xfId="0" applyFont="1" applyBorder="1" applyAlignment="1">
      <alignment horizontal="center" vertical="center"/>
    </xf>
    <xf numFmtId="0" fontId="30" fillId="0" borderId="22" xfId="0" applyFont="1" applyBorder="1" applyAlignment="1">
      <alignment horizontal="center" vertical="center"/>
    </xf>
    <xf numFmtId="0" fontId="30" fillId="0" borderId="18" xfId="0" applyFont="1" applyBorder="1" applyAlignment="1">
      <alignment horizontal="center" vertical="center" wrapText="1"/>
    </xf>
    <xf numFmtId="0" fontId="30" fillId="0" borderId="23" xfId="0" applyFont="1" applyBorder="1" applyAlignment="1">
      <alignment horizontal="center" vertical="center" wrapText="1"/>
    </xf>
    <xf numFmtId="0" fontId="28" fillId="0" borderId="23" xfId="0" applyFont="1" applyBorder="1" applyAlignment="1">
      <alignment horizontal="center" vertical="center" wrapText="1"/>
    </xf>
    <xf numFmtId="0" fontId="30" fillId="0" borderId="23" xfId="0" applyFont="1" applyBorder="1" applyAlignment="1">
      <alignment horizontal="center" vertical="center"/>
    </xf>
    <xf numFmtId="49" fontId="30" fillId="0" borderId="18" xfId="0" applyNumberFormat="1" applyFont="1" applyFill="1" applyBorder="1" applyAlignment="1">
      <alignment horizontal="center" vertical="center" wrapText="1"/>
    </xf>
    <xf numFmtId="49" fontId="30" fillId="0" borderId="23" xfId="0" applyNumberFormat="1" applyFont="1" applyFill="1" applyBorder="1" applyAlignment="1">
      <alignment horizontal="center" vertical="center" wrapText="1"/>
    </xf>
    <xf numFmtId="49" fontId="30" fillId="0" borderId="18" xfId="0" applyNumberFormat="1" applyFont="1" applyBorder="1" applyAlignment="1">
      <alignment horizontal="center" vertical="center"/>
    </xf>
    <xf numFmtId="49" fontId="30" fillId="0" borderId="23" xfId="0" applyNumberFormat="1" applyFont="1" applyBorder="1" applyAlignment="1">
      <alignment horizontal="center" vertical="center"/>
    </xf>
    <xf numFmtId="49" fontId="30" fillId="0" borderId="18" xfId="0" applyNumberFormat="1" applyFont="1" applyBorder="1" applyAlignment="1">
      <alignment horizontal="center" vertical="center" wrapText="1"/>
    </xf>
    <xf numFmtId="49" fontId="29" fillId="0" borderId="18" xfId="0" applyNumberFormat="1" applyFont="1" applyFill="1" applyBorder="1" applyAlignment="1">
      <alignment horizontal="center" vertical="center" wrapText="1"/>
    </xf>
    <xf numFmtId="49" fontId="29" fillId="0" borderId="23" xfId="0" applyNumberFormat="1" applyFont="1" applyFill="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cellXfs>
  <cellStyles count="27">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Обычный_428" xfId="18" xr:uid="{00000000-0005-0000-0000-000012000000}"/>
    <cellStyle name="Плохой" xfId="19" builtinId="27" customBuiltin="1"/>
    <cellStyle name="Пояснение" xfId="20" builtinId="53" customBuiltin="1"/>
    <cellStyle name="Примечание" xfId="21" builtinId="10" customBuiltin="1"/>
    <cellStyle name="Связанная ячейка" xfId="22" builtinId="24" customBuiltin="1"/>
    <cellStyle name="Текст предупреждения" xfId="23" builtinId="11" customBuiltin="1"/>
    <cellStyle name="Тысячи [0]_Лист1" xfId="24" xr:uid="{00000000-0005-0000-0000-000018000000}"/>
    <cellStyle name="Тысячи_Лист1" xfId="25" xr:uid="{00000000-0005-0000-0000-000019000000}"/>
    <cellStyle name="Хороший" xfId="2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H2\Users\Users\&#1040;&#1076;&#1084;&#1080;&#1085;&#1080;&#1089;&#1090;&#1088;&#1072;&#1094;&#1080;&#1103;\Documents\&#1054;&#1090;&#1095;&#1077;&#1090;&#1099;\&#1092;&#1086;&#1088;&#1084;&#1072;%20117\2017\&#1103;&#1085;&#1074;&#1072;&#1088;&#1100;\&#1086;&#1087;&#1077;&#1088;&#1072;&#1090;&#1080;&#1074;&#1085;&#1099;&#10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статки"/>
      <sheetName val="форма_в_КФО"/>
      <sheetName val="поступ_субв"/>
      <sheetName val="дох_электр"/>
      <sheetName val="доп_кл"/>
      <sheetName val="справочник"/>
    </sheetNames>
    <sheetDataSet>
      <sheetData sheetId="0"/>
      <sheetData sheetId="1"/>
      <sheetData sheetId="2"/>
      <sheetData sheetId="3"/>
      <sheetData sheetId="4"/>
      <sheetData sheetId="5">
        <row r="2">
          <cell r="A2" t="str">
            <v>Субсидии на провед.кап.р.многокв.домов</v>
          </cell>
        </row>
        <row r="3">
          <cell r="A3" t="str">
            <v>Субсидии на провед.кап.р.многокв.домов</v>
          </cell>
        </row>
        <row r="4">
          <cell r="A4" t="str">
            <v>Субвенция по вып.полн.по первичн.воинскому учету</v>
          </cell>
        </row>
        <row r="5">
          <cell r="A5" t="str">
            <v>Субв.по сост.списков кандидатов в присяжн. засед.</v>
          </cell>
        </row>
        <row r="6">
          <cell r="A6" t="str">
            <v>Субвенция на повыш.ден.довол.сотр.и зар.пл.милиц</v>
          </cell>
        </row>
        <row r="7">
          <cell r="A7" t="str">
            <v xml:space="preserve">Субв.на выпл.единовремен. пособий </v>
          </cell>
        </row>
        <row r="8">
          <cell r="A8" t="str">
            <v>Субвенция на предост.льгот "Почетный донор"</v>
          </cell>
        </row>
        <row r="9">
          <cell r="A9" t="str">
            <v>Субвенция на ежемесячное пособие на ребенка фед</v>
          </cell>
        </row>
        <row r="10">
          <cell r="A10" t="str">
            <v>Субвенция на ежемесячное пособие на ребенка обл</v>
          </cell>
        </row>
        <row r="11">
          <cell r="A11" t="str">
            <v>Субвенция на поддержку ветеранов фед</v>
          </cell>
        </row>
        <row r="12">
          <cell r="A12" t="str">
            <v>Субвенция на поддержку ветеранов обл</v>
          </cell>
        </row>
        <row r="13">
          <cell r="A13" t="str">
            <v>Субвенция на поддержку ветеранов обл</v>
          </cell>
        </row>
        <row r="14">
          <cell r="A14" t="str">
            <v>Субвенция на поддержку ветеранов обл</v>
          </cell>
        </row>
        <row r="15">
          <cell r="A15" t="str">
            <v>Субвенция на труженников тыла обл</v>
          </cell>
        </row>
        <row r="16">
          <cell r="A16" t="str">
            <v>Субвенция на труженников тыла обл</v>
          </cell>
        </row>
        <row r="17">
          <cell r="A17" t="str">
            <v>Субвенция на труженников тыла обл</v>
          </cell>
        </row>
        <row r="18">
          <cell r="A18" t="str">
            <v>Субв. на обеспеч.жил.помещ.детей-сирот</v>
          </cell>
        </row>
        <row r="19">
          <cell r="A19" t="str">
            <v>Субвенции на опл.ЖКУ отдельн.катег.</v>
          </cell>
        </row>
        <row r="20">
          <cell r="A20" t="str">
            <v>Субвенция на подд.реабилитированных фед</v>
          </cell>
        </row>
        <row r="21">
          <cell r="A21" t="str">
            <v>Субвенция на подд.реабилитированных обл</v>
          </cell>
        </row>
        <row r="22">
          <cell r="A22" t="str">
            <v>Субвенция на подд.реабилитированных обл</v>
          </cell>
        </row>
        <row r="23">
          <cell r="A23" t="str">
            <v>Субвенция на подд.реабилитированных обл</v>
          </cell>
        </row>
        <row r="24">
          <cell r="A24" t="str">
            <v>Субсидии за классное руководство</v>
          </cell>
        </row>
        <row r="25">
          <cell r="A25" t="str">
            <v>Субв.на коменс.части родит.платы</v>
          </cell>
        </row>
        <row r="26">
          <cell r="A26" t="str">
            <v>Содержание в семье опекуна обл</v>
          </cell>
        </row>
        <row r="27">
          <cell r="A27" t="str">
            <v>Содержание в семье опекуна мест</v>
          </cell>
        </row>
        <row r="28">
          <cell r="A28" t="str">
            <v>Субсидии на поддержку сельских и гор.администрация</v>
          </cell>
        </row>
        <row r="29">
          <cell r="A29" t="str">
            <v>Субвенция на регул.оборота алког.продукции</v>
          </cell>
        </row>
        <row r="30">
          <cell r="A30" t="str">
            <v>Субвенция на регул.оборота алког.продукции</v>
          </cell>
        </row>
        <row r="31">
          <cell r="A31" t="str">
            <v>Субвенция на регул.оборота алког.продукции</v>
          </cell>
        </row>
        <row r="32">
          <cell r="A32" t="str">
            <v>Субвенция на содерж.комиссии по делам несовершеннолетних</v>
          </cell>
        </row>
        <row r="33">
          <cell r="A33" t="str">
            <v>Субвенция на содерж.комиссии по делам несовершеннолетних</v>
          </cell>
        </row>
        <row r="34">
          <cell r="A34" t="str">
            <v>Субвенция на содерж.комиссии по делам несовершеннолетних</v>
          </cell>
        </row>
        <row r="35">
          <cell r="A35" t="str">
            <v>Субвенц.по обеспеч.зубными протезами</v>
          </cell>
        </row>
        <row r="36">
          <cell r="A36" t="str">
            <v>Субвенция на общедоступное образование</v>
          </cell>
        </row>
        <row r="37">
          <cell r="A37" t="str">
            <v>Субвенция на общедоступное образование</v>
          </cell>
        </row>
        <row r="38">
          <cell r="A38" t="str">
            <v>Субвенция на общедоступное образование</v>
          </cell>
        </row>
        <row r="39">
          <cell r="A39" t="str">
            <v>Субвенция на профессиональные учреждения</v>
          </cell>
        </row>
        <row r="40">
          <cell r="A40" t="str">
            <v>Субвенция на профессиональные учреждения</v>
          </cell>
        </row>
        <row r="41">
          <cell r="A41" t="str">
            <v>Субвенция на профессиональные учреждения</v>
          </cell>
        </row>
        <row r="42">
          <cell r="A42" t="str">
            <v>Субвенция на профессиональные учреждения</v>
          </cell>
        </row>
        <row r="43">
          <cell r="A43" t="str">
            <v>Субвенция на профессиональные учреждения</v>
          </cell>
        </row>
        <row r="44">
          <cell r="A44" t="str">
            <v>Субвенция на профессиональные учреждения</v>
          </cell>
        </row>
        <row r="45">
          <cell r="A45" t="str">
            <v>Субвенция на профессиональные учреждения</v>
          </cell>
        </row>
        <row r="46">
          <cell r="A46" t="str">
            <v>Субвенция на профессиональные учреждения</v>
          </cell>
        </row>
        <row r="47">
          <cell r="A47" t="str">
            <v>Субвенция на профессиональные учреждения</v>
          </cell>
        </row>
        <row r="48">
          <cell r="A48" t="str">
            <v>Субвенция на профессиональные учреждения</v>
          </cell>
        </row>
        <row r="49">
          <cell r="A49" t="str">
            <v>Субвенц.поддержки обуч.,воспит.мун.обр.учр.(Обл)</v>
          </cell>
        </row>
        <row r="50">
          <cell r="A50" t="str">
            <v>Субвенц.поддержки обуч.,воспит.мун.обр.учр.</v>
          </cell>
        </row>
        <row r="51">
          <cell r="A51" t="str">
            <v>Субвенц.поддержки обуч.,воспит.мун.обр.учр.</v>
          </cell>
        </row>
        <row r="52">
          <cell r="A52" t="str">
            <v>Субвенц.поддержки обуч.,воспит.мун.обр.учр.</v>
          </cell>
        </row>
        <row r="53">
          <cell r="A53" t="str">
            <v>Субвенц.поддержки обуч.,воспит.мун.обр.учр.</v>
          </cell>
        </row>
        <row r="54">
          <cell r="A54" t="str">
            <v>Субвенц.поддержки обуч.,воспит.мун.обр.учр.</v>
          </cell>
        </row>
        <row r="55">
          <cell r="A55" t="str">
            <v>Субвенц.поддержки обуч.,воспит.мун.обр.учр.</v>
          </cell>
        </row>
        <row r="56">
          <cell r="A56" t="str">
            <v>Субвенц.поддержки обуч.,воспит.мун.обр.учр.</v>
          </cell>
        </row>
        <row r="57">
          <cell r="A57" t="str">
            <v>Субвенц.поддержки обуч.,воспит.мун.обр.учр.</v>
          </cell>
        </row>
        <row r="58">
          <cell r="A58" t="str">
            <v>Субвенция на предост.льгот специалистам села</v>
          </cell>
        </row>
        <row r="59">
          <cell r="A59" t="str">
            <v>Субв.по опеке и попечительству</v>
          </cell>
        </row>
        <row r="60">
          <cell r="A60" t="str">
            <v>Субв.по опеке и попечительству</v>
          </cell>
        </row>
        <row r="61">
          <cell r="A61" t="str">
            <v>Субв.по опеке и попечительству</v>
          </cell>
        </row>
        <row r="62">
          <cell r="A62" t="str">
            <v>Дотация гор. и сельским поселениям</v>
          </cell>
        </row>
        <row r="63">
          <cell r="A63" t="str">
            <v>Субсидии на поддержку личного подсобного хоз-ва</v>
          </cell>
        </row>
        <row r="64">
          <cell r="A64" t="str">
            <v>Субвенция по обесп.деят-ти органов охраны труда</v>
          </cell>
        </row>
        <row r="65">
          <cell r="A65" t="str">
            <v>Субвенция по обесп.деят-ти органов охраны труда</v>
          </cell>
        </row>
        <row r="66">
          <cell r="A66" t="str">
            <v>Субвенция по обесп.деят-ти органов охраны труда</v>
          </cell>
        </row>
        <row r="67">
          <cell r="A67" t="str">
            <v>Субвенция по содержанию дома сирот</v>
          </cell>
        </row>
        <row r="68">
          <cell r="A68" t="str">
            <v>Субвенция по содержанию дома сирот</v>
          </cell>
        </row>
        <row r="69">
          <cell r="A69" t="str">
            <v>Субвенция по содержанию дома сирот</v>
          </cell>
        </row>
        <row r="70">
          <cell r="A70" t="str">
            <v>Субвенция по содержанию дома сирот</v>
          </cell>
        </row>
        <row r="71">
          <cell r="A71" t="str">
            <v>Субвенция по содержанию дома сирот</v>
          </cell>
        </row>
        <row r="72">
          <cell r="A72" t="str">
            <v>Субвенция по содержанию дома сирот</v>
          </cell>
        </row>
        <row r="73">
          <cell r="A73" t="str">
            <v>Субвенция по содержанию дома сирот</v>
          </cell>
        </row>
        <row r="74">
          <cell r="A74" t="str">
            <v>Субвенция по содержанию дома сирот</v>
          </cell>
        </row>
        <row r="75">
          <cell r="A75" t="str">
            <v>Субвенция на содержание специализир.образов.учр-ний</v>
          </cell>
        </row>
        <row r="76">
          <cell r="A76" t="str">
            <v>Субвенция на содержание специализир.образов.учр-ний</v>
          </cell>
        </row>
        <row r="77">
          <cell r="A77" t="str">
            <v>Субвенция на содержание специализир.образов.учр-ний</v>
          </cell>
        </row>
        <row r="78">
          <cell r="A78" t="str">
            <v>Субвенция на содержание специализир.образов.учр-ний</v>
          </cell>
        </row>
        <row r="79">
          <cell r="A79" t="str">
            <v>Субвенция на содержание специализир.образов.учр-ний</v>
          </cell>
        </row>
        <row r="80">
          <cell r="A80" t="str">
            <v>Субвенц.на погребение</v>
          </cell>
        </row>
        <row r="81">
          <cell r="A81" t="str">
            <v>Субвенция на выплаты мед.персоналу</v>
          </cell>
        </row>
        <row r="82">
          <cell r="A82" t="str">
            <v>Субвенция на упр.орган.соц.защиты</v>
          </cell>
        </row>
        <row r="83">
          <cell r="A83" t="str">
            <v>Субвенция на упр.орган.соц.защиты</v>
          </cell>
        </row>
        <row r="84">
          <cell r="A84" t="str">
            <v>Субвенция на упр.орган.соц.защиты</v>
          </cell>
        </row>
        <row r="85">
          <cell r="A85" t="str">
            <v>Субвенция на содержание учр.соц.обслуживания</v>
          </cell>
        </row>
        <row r="86">
          <cell r="A86" t="str">
            <v>Субвенция на содержание учр.соц.обслуживания</v>
          </cell>
        </row>
        <row r="87">
          <cell r="A87" t="str">
            <v>Субвенция на содержание учр.соц.обслуживания</v>
          </cell>
        </row>
        <row r="88">
          <cell r="A88" t="str">
            <v>Субвенция на содержание учр.соц.обслуживания</v>
          </cell>
        </row>
        <row r="89">
          <cell r="A89" t="str">
            <v>Субвенция на содержание учр.соц.обслуживания</v>
          </cell>
        </row>
        <row r="90">
          <cell r="A90" t="str">
            <v>Субвенция на содержание учр.соц.обслуживания</v>
          </cell>
        </row>
        <row r="91">
          <cell r="A91" t="str">
            <v>Субвенция на содержание учр.соц.обслуживания</v>
          </cell>
        </row>
        <row r="92">
          <cell r="A92" t="str">
            <v>Субвенция на содержание учр.соц.обслуживания</v>
          </cell>
        </row>
        <row r="93">
          <cell r="A93" t="str">
            <v>Субвенция на предоставление льгот многодетным семьям</v>
          </cell>
        </row>
        <row r="94">
          <cell r="A94" t="str">
            <v>Субвенция на предоставление льгот многодетным семьям</v>
          </cell>
        </row>
        <row r="95">
          <cell r="A95" t="str">
            <v>Субвенц.по оказанию госуд.соц.поддержки</v>
          </cell>
        </row>
        <row r="96">
          <cell r="A96" t="str">
            <v>Субвенция на оплату проезда детей на сан-кур.лечение</v>
          </cell>
        </row>
        <row r="97">
          <cell r="A97" t="str">
            <v>Субвенция на льготы ветеранам Новг.области</v>
          </cell>
        </row>
        <row r="98">
          <cell r="A98" t="str">
            <v>Субвенция на льготы ветеранам Новг.области</v>
          </cell>
        </row>
        <row r="99">
          <cell r="A99" t="str">
            <v>Субвенция на льготы ветеранам Новг.области</v>
          </cell>
        </row>
        <row r="100">
          <cell r="A100" t="str">
            <v>Субв. на опеку и попеч.над совершеннолетн.</v>
          </cell>
        </row>
        <row r="101">
          <cell r="A101" t="str">
            <v>Подпрограмма сел.хоз-ва.</v>
          </cell>
        </row>
        <row r="102">
          <cell r="A102" t="str">
            <v>Прогр"Соц.пятилетка"</v>
          </cell>
        </row>
        <row r="103">
          <cell r="A103" t="str">
            <v>Учр.нач.и среднего проф.образов-я</v>
          </cell>
        </row>
        <row r="104">
          <cell r="A104" t="str">
            <v>Содержание детей-сирот в патр.сем</v>
          </cell>
        </row>
        <row r="105">
          <cell r="A105" t="str">
            <v>Спец.коррекц. образ учр-й</v>
          </cell>
        </row>
        <row r="106">
          <cell r="A106" t="str">
            <v>Взаимные расчеты</v>
          </cell>
        </row>
        <row r="107">
          <cell r="A107" t="str">
            <v>Взаимные расчеты</v>
          </cell>
        </row>
        <row r="108">
          <cell r="A108" t="str">
            <v>Взаимные расчеты</v>
          </cell>
        </row>
        <row r="109">
          <cell r="A109" t="str">
            <v>Взаимные расчеты</v>
          </cell>
        </row>
        <row r="110">
          <cell r="A110" t="str">
            <v>Взаимные расчеты</v>
          </cell>
        </row>
        <row r="111">
          <cell r="A111" t="str">
            <v>Взаимные расчеты</v>
          </cell>
        </row>
        <row r="112">
          <cell r="A112" t="str">
            <v>Взаимные расчеты</v>
          </cell>
        </row>
        <row r="113">
          <cell r="A113" t="str">
            <v>870</v>
          </cell>
        </row>
        <row r="114">
          <cell r="A114" t="str">
            <v>872</v>
          </cell>
        </row>
        <row r="115">
          <cell r="A115" t="str">
            <v>879</v>
          </cell>
        </row>
        <row r="116">
          <cell r="A116" t="str">
            <v>890</v>
          </cell>
        </row>
        <row r="117">
          <cell r="A117" t="str">
            <v>947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2"/>
  <sheetViews>
    <sheetView tabSelected="1" topLeftCell="A185" zoomScale="120" zoomScaleNormal="120" workbookViewId="0">
      <selection activeCell="A190" sqref="A190"/>
    </sheetView>
  </sheetViews>
  <sheetFormatPr defaultRowHeight="12.75" x14ac:dyDescent="0.2"/>
  <cols>
    <col min="1" max="1" width="41" customWidth="1"/>
    <col min="2" max="2" width="5" customWidth="1"/>
    <col min="3" max="3" width="5.85546875" customWidth="1"/>
    <col min="4" max="4" width="35.5703125" customWidth="1"/>
    <col min="5" max="6" width="16.7109375" customWidth="1"/>
    <col min="7" max="7" width="17.28515625" customWidth="1"/>
    <col min="8" max="8" width="13.7109375" customWidth="1"/>
    <col min="9" max="9" width="12.7109375" customWidth="1"/>
    <col min="10" max="10" width="13.7109375" customWidth="1"/>
    <col min="11" max="11" width="12.7109375" bestFit="1" customWidth="1"/>
  </cols>
  <sheetData>
    <row r="1" spans="1:12" ht="9" customHeight="1" x14ac:dyDescent="0.25">
      <c r="A1" s="149" t="s">
        <v>197</v>
      </c>
      <c r="B1" s="149"/>
      <c r="C1" s="149"/>
      <c r="D1" s="149"/>
      <c r="E1" s="149"/>
      <c r="F1" s="149"/>
      <c r="G1" s="72"/>
    </row>
    <row r="2" spans="1:12" ht="6.75" customHeight="1" x14ac:dyDescent="0.25">
      <c r="A2" s="149"/>
      <c r="B2" s="149"/>
      <c r="C2" s="149"/>
      <c r="D2" s="149"/>
      <c r="E2" s="149"/>
      <c r="F2" s="149"/>
      <c r="G2" s="45"/>
    </row>
    <row r="3" spans="1:12" ht="10.5" customHeight="1" thickBot="1" x14ac:dyDescent="0.25">
      <c r="A3" s="149"/>
      <c r="B3" s="149"/>
      <c r="C3" s="149"/>
      <c r="D3" s="149"/>
      <c r="E3" s="149"/>
      <c r="F3" s="149"/>
      <c r="G3" s="42"/>
    </row>
    <row r="4" spans="1:12" ht="15.75" thickBot="1" x14ac:dyDescent="0.3">
      <c r="A4" s="42"/>
      <c r="B4" s="43"/>
      <c r="C4" s="43"/>
      <c r="D4" s="118" t="s">
        <v>485</v>
      </c>
      <c r="E4" s="44"/>
      <c r="F4" s="45"/>
      <c r="G4" s="46" t="s">
        <v>54</v>
      </c>
      <c r="I4" s="13"/>
    </row>
    <row r="5" spans="1:12" x14ac:dyDescent="0.2">
      <c r="A5" s="47" t="s">
        <v>48</v>
      </c>
      <c r="B5" s="48" t="s">
        <v>199</v>
      </c>
      <c r="C5" s="48"/>
      <c r="D5" s="48"/>
      <c r="E5" s="49"/>
      <c r="F5" s="50" t="s">
        <v>65</v>
      </c>
      <c r="G5" s="51" t="s">
        <v>196</v>
      </c>
    </row>
    <row r="6" spans="1:12" x14ac:dyDescent="0.2">
      <c r="A6" s="47" t="s">
        <v>109</v>
      </c>
      <c r="B6" s="150"/>
      <c r="C6" s="150"/>
      <c r="D6" s="150"/>
      <c r="E6" s="52"/>
      <c r="F6" s="53" t="s">
        <v>59</v>
      </c>
      <c r="G6" s="54" t="s">
        <v>483</v>
      </c>
    </row>
    <row r="7" spans="1:12" x14ac:dyDescent="0.2">
      <c r="A7" s="47" t="s">
        <v>110</v>
      </c>
      <c r="B7" s="151"/>
      <c r="C7" s="151"/>
      <c r="D7" s="151"/>
      <c r="E7" s="52"/>
      <c r="F7" s="53" t="s">
        <v>57</v>
      </c>
      <c r="G7" s="55" t="s">
        <v>249</v>
      </c>
    </row>
    <row r="8" spans="1:12" x14ac:dyDescent="0.2">
      <c r="A8" s="47" t="s">
        <v>66</v>
      </c>
      <c r="B8" s="48"/>
      <c r="C8" s="48"/>
      <c r="D8" s="56"/>
      <c r="E8" s="52"/>
      <c r="F8" s="53" t="s">
        <v>250</v>
      </c>
      <c r="G8" s="57">
        <v>49606449</v>
      </c>
    </row>
    <row r="9" spans="1:12" x14ac:dyDescent="0.2">
      <c r="A9" s="47" t="s">
        <v>53</v>
      </c>
      <c r="B9" s="48"/>
      <c r="C9" s="48"/>
      <c r="D9" s="58"/>
      <c r="E9" s="52"/>
      <c r="F9" s="53"/>
      <c r="G9" s="57"/>
    </row>
    <row r="10" spans="1:12" s="141" customFormat="1" ht="24" customHeight="1" thickBot="1" x14ac:dyDescent="0.25">
      <c r="A10" s="136"/>
      <c r="B10" s="137"/>
      <c r="C10" s="137"/>
      <c r="D10" s="137"/>
      <c r="E10" s="138"/>
      <c r="F10" s="53" t="s">
        <v>58</v>
      </c>
      <c r="G10" s="59" t="s">
        <v>52</v>
      </c>
      <c r="H10" s="140"/>
      <c r="I10" s="139"/>
    </row>
    <row r="11" spans="1:12" s="141" customFormat="1" ht="24" customHeight="1" x14ac:dyDescent="0.2">
      <c r="A11" s="136" t="s">
        <v>61</v>
      </c>
      <c r="B11" s="137"/>
      <c r="C11" s="137"/>
      <c r="D11" s="137"/>
      <c r="E11" s="138"/>
      <c r="F11" s="139"/>
      <c r="G11" s="139"/>
      <c r="H11" s="140"/>
      <c r="I11" s="139"/>
    </row>
    <row r="12" spans="1:12" ht="12.75" customHeight="1" x14ac:dyDescent="0.2">
      <c r="A12" s="152" t="s">
        <v>55</v>
      </c>
      <c r="B12" s="154" t="s">
        <v>50</v>
      </c>
      <c r="C12" s="154" t="s">
        <v>62</v>
      </c>
      <c r="D12" s="154" t="s">
        <v>195</v>
      </c>
      <c r="E12" s="158" t="s">
        <v>64</v>
      </c>
      <c r="F12" s="160" t="s">
        <v>60</v>
      </c>
      <c r="G12" s="162" t="s">
        <v>198</v>
      </c>
    </row>
    <row r="13" spans="1:12" ht="24.75" customHeight="1" x14ac:dyDescent="0.2">
      <c r="A13" s="153"/>
      <c r="B13" s="155"/>
      <c r="C13" s="156"/>
      <c r="D13" s="157"/>
      <c r="E13" s="159"/>
      <c r="F13" s="161"/>
      <c r="G13" s="161"/>
    </row>
    <row r="14" spans="1:12" x14ac:dyDescent="0.2">
      <c r="A14" s="60">
        <v>1</v>
      </c>
      <c r="B14" s="61">
        <v>2</v>
      </c>
      <c r="C14" s="61" t="s">
        <v>63</v>
      </c>
      <c r="D14" s="61">
        <v>3</v>
      </c>
      <c r="E14" s="62">
        <v>4</v>
      </c>
      <c r="F14" s="63">
        <v>5</v>
      </c>
      <c r="G14" s="63">
        <v>6</v>
      </c>
      <c r="L14" t="s">
        <v>328</v>
      </c>
    </row>
    <row r="15" spans="1:12" ht="15" x14ac:dyDescent="0.2">
      <c r="A15" s="64" t="s">
        <v>481</v>
      </c>
      <c r="B15" s="65" t="s">
        <v>51</v>
      </c>
      <c r="C15" s="65" t="s">
        <v>68</v>
      </c>
      <c r="D15" s="66" t="s">
        <v>67</v>
      </c>
      <c r="E15" s="67">
        <f>E16+E82</f>
        <v>12657283.439999999</v>
      </c>
      <c r="F15" s="67">
        <f>F16+F82</f>
        <v>5244244.91</v>
      </c>
      <c r="G15" s="67">
        <f t="shared" ref="G15:G28" si="0">E15-F15</f>
        <v>7413038.5299999993</v>
      </c>
      <c r="I15" s="16"/>
      <c r="K15" s="16"/>
    </row>
    <row r="16" spans="1:12" x14ac:dyDescent="0.2">
      <c r="A16" s="68" t="s">
        <v>482</v>
      </c>
      <c r="B16" s="37" t="s">
        <v>51</v>
      </c>
      <c r="C16" s="37" t="s">
        <v>51</v>
      </c>
      <c r="D16" s="38" t="s">
        <v>69</v>
      </c>
      <c r="E16" s="35">
        <f>E17+E38+E43+E52+E67+E81+E80+E79+E78+E74</f>
        <v>4095716.42</v>
      </c>
      <c r="F16" s="35">
        <f>F17+F38+F52+F67+F73+F75+F81+F43+F80+F79+F78+F74</f>
        <v>1453997.41</v>
      </c>
      <c r="G16" s="35">
        <f t="shared" si="0"/>
        <v>2641719.0099999998</v>
      </c>
    </row>
    <row r="17" spans="1:9" x14ac:dyDescent="0.2">
      <c r="A17" s="68" t="s">
        <v>70</v>
      </c>
      <c r="B17" s="37" t="s">
        <v>51</v>
      </c>
      <c r="C17" s="37" t="s">
        <v>72</v>
      </c>
      <c r="D17" s="38" t="s">
        <v>71</v>
      </c>
      <c r="E17" s="35">
        <f>E18</f>
        <v>252400</v>
      </c>
      <c r="F17" s="35">
        <f>F18</f>
        <v>118899.51000000001</v>
      </c>
      <c r="G17" s="35">
        <f t="shared" si="0"/>
        <v>133500.49</v>
      </c>
    </row>
    <row r="18" spans="1:9" x14ac:dyDescent="0.2">
      <c r="A18" s="68" t="s">
        <v>73</v>
      </c>
      <c r="B18" s="37" t="s">
        <v>51</v>
      </c>
      <c r="C18" s="37" t="s">
        <v>75</v>
      </c>
      <c r="D18" s="38" t="s">
        <v>74</v>
      </c>
      <c r="E18" s="35">
        <f>E21</f>
        <v>252400</v>
      </c>
      <c r="F18" s="35">
        <f>SUM(F21:F37)</f>
        <v>118899.51000000001</v>
      </c>
      <c r="G18" s="35">
        <f t="shared" si="0"/>
        <v>133500.49</v>
      </c>
    </row>
    <row r="19" spans="1:9" ht="23.25" customHeight="1" x14ac:dyDescent="0.2">
      <c r="A19" s="31" t="s">
        <v>76</v>
      </c>
      <c r="B19" s="32" t="s">
        <v>51</v>
      </c>
      <c r="C19" s="32" t="s">
        <v>78</v>
      </c>
      <c r="D19" s="33" t="s">
        <v>77</v>
      </c>
      <c r="E19" s="34"/>
      <c r="F19" s="34"/>
      <c r="G19" s="77">
        <f t="shared" si="0"/>
        <v>0</v>
      </c>
    </row>
    <row r="20" spans="1:9" ht="45" x14ac:dyDescent="0.2">
      <c r="A20" s="68" t="s">
        <v>79</v>
      </c>
      <c r="B20" s="37" t="s">
        <v>51</v>
      </c>
      <c r="C20" s="37" t="s">
        <v>81</v>
      </c>
      <c r="D20" s="38" t="s">
        <v>80</v>
      </c>
      <c r="E20" s="35"/>
      <c r="F20" s="35"/>
      <c r="G20" s="35">
        <f t="shared" si="0"/>
        <v>0</v>
      </c>
    </row>
    <row r="21" spans="1:9" ht="48.75" x14ac:dyDescent="0.2">
      <c r="A21" s="31" t="s">
        <v>345</v>
      </c>
      <c r="B21" s="32" t="s">
        <v>51</v>
      </c>
      <c r="C21" s="32" t="s">
        <v>82</v>
      </c>
      <c r="D21" s="33" t="s">
        <v>217</v>
      </c>
      <c r="E21" s="34">
        <v>252400</v>
      </c>
      <c r="F21" s="69">
        <v>118501.31</v>
      </c>
      <c r="G21" s="77">
        <f t="shared" si="0"/>
        <v>133898.69</v>
      </c>
      <c r="H21" s="14"/>
      <c r="I21" s="16"/>
    </row>
    <row r="22" spans="1:9" ht="60" customHeight="1" x14ac:dyDescent="0.2">
      <c r="A22" s="31" t="s">
        <v>476</v>
      </c>
      <c r="B22" s="32"/>
      <c r="C22" s="32"/>
      <c r="D22" s="33" t="s">
        <v>254</v>
      </c>
      <c r="E22" s="34"/>
      <c r="F22" s="69"/>
      <c r="G22" s="77">
        <f t="shared" si="0"/>
        <v>0</v>
      </c>
    </row>
    <row r="23" spans="1:9" x14ac:dyDescent="0.2">
      <c r="A23" s="31"/>
      <c r="B23" s="32"/>
      <c r="C23" s="32"/>
      <c r="D23" s="33" t="s">
        <v>223</v>
      </c>
      <c r="E23" s="34"/>
      <c r="F23" s="69"/>
      <c r="G23" s="77">
        <f t="shared" si="0"/>
        <v>0</v>
      </c>
    </row>
    <row r="24" spans="1:9" x14ac:dyDescent="0.2">
      <c r="A24" s="31"/>
      <c r="B24" s="32"/>
      <c r="C24" s="32"/>
      <c r="D24" s="33" t="s">
        <v>385</v>
      </c>
      <c r="E24" s="34"/>
      <c r="F24" s="69"/>
      <c r="G24" s="77">
        <f t="shared" si="0"/>
        <v>0</v>
      </c>
    </row>
    <row r="25" spans="1:9" x14ac:dyDescent="0.2">
      <c r="A25" s="31"/>
      <c r="B25" s="32"/>
      <c r="C25" s="32"/>
      <c r="D25" s="33" t="s">
        <v>226</v>
      </c>
      <c r="E25" s="34"/>
      <c r="F25" s="69"/>
      <c r="G25" s="77">
        <f t="shared" si="0"/>
        <v>0</v>
      </c>
    </row>
    <row r="26" spans="1:9" x14ac:dyDescent="0.2">
      <c r="A26" s="31"/>
      <c r="B26" s="32"/>
      <c r="C26" s="32"/>
      <c r="D26" s="33" t="s">
        <v>354</v>
      </c>
      <c r="E26" s="34"/>
      <c r="F26" s="69"/>
      <c r="G26" s="77">
        <f t="shared" si="0"/>
        <v>0</v>
      </c>
    </row>
    <row r="27" spans="1:9" x14ac:dyDescent="0.2">
      <c r="A27" s="31"/>
      <c r="B27" s="32"/>
      <c r="C27" s="32"/>
      <c r="D27" s="33" t="s">
        <v>323</v>
      </c>
      <c r="E27" s="34"/>
      <c r="F27" s="69"/>
      <c r="G27" s="77">
        <f t="shared" si="0"/>
        <v>0</v>
      </c>
    </row>
    <row r="28" spans="1:9" x14ac:dyDescent="0.2">
      <c r="A28" s="31"/>
      <c r="B28" s="32"/>
      <c r="C28" s="32"/>
      <c r="D28" s="33" t="s">
        <v>461</v>
      </c>
      <c r="E28" s="34"/>
      <c r="F28" s="69"/>
      <c r="G28" s="77">
        <f t="shared" si="0"/>
        <v>0</v>
      </c>
    </row>
    <row r="29" spans="1:9" x14ac:dyDescent="0.2">
      <c r="A29" s="31"/>
      <c r="B29" s="32"/>
      <c r="C29" s="32"/>
      <c r="D29" s="33" t="s">
        <v>471</v>
      </c>
      <c r="E29" s="34"/>
      <c r="F29" s="69"/>
      <c r="G29" s="77"/>
    </row>
    <row r="30" spans="1:9" x14ac:dyDescent="0.2">
      <c r="A30" s="31"/>
      <c r="B30" s="32"/>
      <c r="C30" s="32"/>
      <c r="D30" s="33" t="s">
        <v>219</v>
      </c>
      <c r="E30" s="34"/>
      <c r="F30" s="69">
        <v>389.57</v>
      </c>
      <c r="G30" s="77">
        <f>E30-F30</f>
        <v>-389.57</v>
      </c>
      <c r="I30" s="16"/>
    </row>
    <row r="31" spans="1:9" ht="19.5" x14ac:dyDescent="0.2">
      <c r="A31" s="31" t="s">
        <v>346</v>
      </c>
      <c r="B31" s="32" t="s">
        <v>51</v>
      </c>
      <c r="C31" s="32" t="s">
        <v>82</v>
      </c>
      <c r="D31" s="33" t="s">
        <v>255</v>
      </c>
      <c r="E31" s="34"/>
      <c r="F31" s="69"/>
      <c r="G31" s="77">
        <f>E31-F31</f>
        <v>0</v>
      </c>
    </row>
    <row r="32" spans="1:9" x14ac:dyDescent="0.2">
      <c r="A32" s="31"/>
      <c r="B32" s="32"/>
      <c r="C32" s="32"/>
      <c r="D32" s="33" t="s">
        <v>229</v>
      </c>
      <c r="E32" s="34"/>
      <c r="F32" s="69">
        <v>8.6300000000000008</v>
      </c>
      <c r="G32" s="77">
        <f>E32-F32</f>
        <v>-8.6300000000000008</v>
      </c>
    </row>
    <row r="33" spans="1:9" x14ac:dyDescent="0.2">
      <c r="A33" s="31"/>
      <c r="B33" s="32"/>
      <c r="C33" s="32"/>
      <c r="D33" s="33" t="s">
        <v>420</v>
      </c>
      <c r="E33" s="34"/>
      <c r="F33" s="69"/>
      <c r="G33" s="77"/>
    </row>
    <row r="34" spans="1:9" ht="58.5" x14ac:dyDescent="0.2">
      <c r="A34" s="31" t="s">
        <v>83</v>
      </c>
      <c r="B34" s="32" t="s">
        <v>51</v>
      </c>
      <c r="C34" s="32" t="s">
        <v>84</v>
      </c>
      <c r="D34" s="33" t="s">
        <v>216</v>
      </c>
      <c r="E34" s="34"/>
      <c r="F34" s="34"/>
      <c r="G34" s="77">
        <f t="shared" ref="G34:G48" si="1">E34-F34</f>
        <v>0</v>
      </c>
    </row>
    <row r="35" spans="1:9" x14ac:dyDescent="0.2">
      <c r="A35" s="31" t="s">
        <v>208</v>
      </c>
      <c r="B35" s="32" t="s">
        <v>51</v>
      </c>
      <c r="C35" s="32" t="s">
        <v>84</v>
      </c>
      <c r="D35" s="33" t="s">
        <v>204</v>
      </c>
      <c r="E35" s="34"/>
      <c r="F35" s="34"/>
      <c r="G35" s="77">
        <f t="shared" si="1"/>
        <v>0</v>
      </c>
    </row>
    <row r="36" spans="1:9" ht="140.25" customHeight="1" x14ac:dyDescent="0.2">
      <c r="A36" s="31" t="s">
        <v>86</v>
      </c>
      <c r="B36" s="32" t="s">
        <v>51</v>
      </c>
      <c r="C36" s="32" t="s">
        <v>87</v>
      </c>
      <c r="D36" s="33" t="s">
        <v>205</v>
      </c>
      <c r="E36" s="34"/>
      <c r="F36" s="34"/>
      <c r="G36" s="77">
        <f t="shared" si="1"/>
        <v>0</v>
      </c>
      <c r="H36" s="15"/>
      <c r="I36" s="16"/>
    </row>
    <row r="37" spans="1:9" x14ac:dyDescent="0.2">
      <c r="A37" s="31" t="s">
        <v>206</v>
      </c>
      <c r="B37" s="32" t="s">
        <v>51</v>
      </c>
      <c r="C37" s="32" t="s">
        <v>183</v>
      </c>
      <c r="D37" s="33" t="s">
        <v>207</v>
      </c>
      <c r="E37" s="40"/>
      <c r="F37" s="40"/>
      <c r="G37" s="77">
        <f t="shared" si="1"/>
        <v>0</v>
      </c>
    </row>
    <row r="38" spans="1:9" x14ac:dyDescent="0.2">
      <c r="A38" s="68" t="s">
        <v>233</v>
      </c>
      <c r="B38" s="37" t="s">
        <v>51</v>
      </c>
      <c r="C38" s="37"/>
      <c r="D38" s="38" t="s">
        <v>352</v>
      </c>
      <c r="E38" s="35">
        <v>1154000</v>
      </c>
      <c r="F38" s="35">
        <f>F39+F40+F41+F42</f>
        <v>468816.23</v>
      </c>
      <c r="G38" s="35">
        <f t="shared" si="1"/>
        <v>685183.77</v>
      </c>
    </row>
    <row r="39" spans="1:9" ht="39" x14ac:dyDescent="0.2">
      <c r="A39" s="31" t="s">
        <v>234</v>
      </c>
      <c r="B39" s="32"/>
      <c r="C39" s="32"/>
      <c r="D39" s="33" t="s">
        <v>381</v>
      </c>
      <c r="E39" s="40">
        <v>603600</v>
      </c>
      <c r="F39" s="40">
        <v>235798.19</v>
      </c>
      <c r="G39" s="77">
        <f t="shared" si="1"/>
        <v>367801.81</v>
      </c>
    </row>
    <row r="40" spans="1:9" ht="58.5" x14ac:dyDescent="0.2">
      <c r="A40" s="31" t="s">
        <v>342</v>
      </c>
      <c r="B40" s="32"/>
      <c r="C40" s="32"/>
      <c r="D40" s="33" t="s">
        <v>382</v>
      </c>
      <c r="E40" s="40">
        <v>2700</v>
      </c>
      <c r="F40" s="40">
        <v>1451.92</v>
      </c>
      <c r="G40" s="77">
        <f t="shared" si="1"/>
        <v>1248.08</v>
      </c>
    </row>
    <row r="41" spans="1:9" ht="48.75" x14ac:dyDescent="0.2">
      <c r="A41" s="31" t="s">
        <v>343</v>
      </c>
      <c r="B41" s="32"/>
      <c r="C41" s="32"/>
      <c r="D41" s="33" t="s">
        <v>383</v>
      </c>
      <c r="E41" s="40">
        <v>609500</v>
      </c>
      <c r="F41" s="40">
        <v>256957.4</v>
      </c>
      <c r="G41" s="77">
        <f t="shared" si="1"/>
        <v>352542.6</v>
      </c>
    </row>
    <row r="42" spans="1:9" ht="48.75" x14ac:dyDescent="0.2">
      <c r="A42" s="31" t="s">
        <v>344</v>
      </c>
      <c r="B42" s="32"/>
      <c r="C42" s="32"/>
      <c r="D42" s="33" t="s">
        <v>384</v>
      </c>
      <c r="E42" s="40">
        <v>-61800</v>
      </c>
      <c r="F42" s="40">
        <v>-25391.279999999999</v>
      </c>
      <c r="G42" s="77">
        <f t="shared" si="1"/>
        <v>-36408.720000000001</v>
      </c>
    </row>
    <row r="43" spans="1:9" s="119" customFormat="1" x14ac:dyDescent="0.2">
      <c r="A43" s="68" t="s">
        <v>88</v>
      </c>
      <c r="B43" s="37" t="s">
        <v>51</v>
      </c>
      <c r="C43" s="37" t="s">
        <v>90</v>
      </c>
      <c r="D43" s="38" t="s">
        <v>89</v>
      </c>
      <c r="E43" s="35">
        <f>E44</f>
        <v>22500</v>
      </c>
      <c r="F43" s="35">
        <f>F44+F45+F48+F47+F46</f>
        <v>0</v>
      </c>
      <c r="G43" s="35">
        <f t="shared" si="1"/>
        <v>22500</v>
      </c>
    </row>
    <row r="44" spans="1:9" x14ac:dyDescent="0.2">
      <c r="A44" s="31" t="s">
        <v>91</v>
      </c>
      <c r="B44" s="32" t="s">
        <v>51</v>
      </c>
      <c r="C44" s="32" t="s">
        <v>92</v>
      </c>
      <c r="D44" s="33" t="s">
        <v>209</v>
      </c>
      <c r="E44" s="34">
        <v>22500</v>
      </c>
      <c r="F44" s="34"/>
      <c r="G44" s="77">
        <f t="shared" si="1"/>
        <v>22500</v>
      </c>
    </row>
    <row r="45" spans="1:9" x14ac:dyDescent="0.2">
      <c r="A45" s="31" t="s">
        <v>225</v>
      </c>
      <c r="B45" s="32"/>
      <c r="C45" s="32"/>
      <c r="D45" s="33" t="s">
        <v>380</v>
      </c>
      <c r="E45" s="34"/>
      <c r="F45" s="34"/>
      <c r="G45" s="77">
        <f t="shared" si="1"/>
        <v>0</v>
      </c>
    </row>
    <row r="46" spans="1:9" x14ac:dyDescent="0.2">
      <c r="A46" s="31"/>
      <c r="B46" s="32"/>
      <c r="C46" s="32"/>
      <c r="D46" s="33" t="s">
        <v>298</v>
      </c>
      <c r="E46" s="34"/>
      <c r="F46" s="34"/>
      <c r="G46" s="77">
        <f t="shared" si="1"/>
        <v>0</v>
      </c>
    </row>
    <row r="47" spans="1:9" x14ac:dyDescent="0.2">
      <c r="A47" s="31"/>
      <c r="B47" s="32"/>
      <c r="C47" s="32"/>
      <c r="D47" s="33" t="s">
        <v>349</v>
      </c>
      <c r="E47" s="34"/>
      <c r="F47" s="34"/>
      <c r="G47" s="77">
        <f t="shared" si="1"/>
        <v>0</v>
      </c>
    </row>
    <row r="48" spans="1:9" x14ac:dyDescent="0.2">
      <c r="A48" s="31" t="s">
        <v>258</v>
      </c>
      <c r="B48" s="32"/>
      <c r="C48" s="32"/>
      <c r="D48" s="33" t="s">
        <v>259</v>
      </c>
      <c r="E48" s="34"/>
      <c r="F48" s="34"/>
      <c r="G48" s="77">
        <f t="shared" si="1"/>
        <v>0</v>
      </c>
    </row>
    <row r="49" spans="1:7" ht="19.5" x14ac:dyDescent="0.2">
      <c r="A49" s="31" t="s">
        <v>210</v>
      </c>
      <c r="B49" s="32" t="s">
        <v>51</v>
      </c>
      <c r="C49" s="32" t="s">
        <v>92</v>
      </c>
      <c r="D49" s="33" t="s">
        <v>211</v>
      </c>
      <c r="E49" s="34"/>
      <c r="F49" s="34"/>
      <c r="G49" s="77"/>
    </row>
    <row r="50" spans="1:7" x14ac:dyDescent="0.2">
      <c r="A50" s="31" t="s">
        <v>206</v>
      </c>
      <c r="B50" s="32"/>
      <c r="C50" s="32"/>
      <c r="D50" s="33" t="s">
        <v>212</v>
      </c>
      <c r="E50" s="34"/>
      <c r="F50" s="34"/>
      <c r="G50" s="77"/>
    </row>
    <row r="51" spans="1:7" x14ac:dyDescent="0.2">
      <c r="A51" s="31" t="s">
        <v>208</v>
      </c>
      <c r="B51" s="32"/>
      <c r="C51" s="32"/>
      <c r="D51" s="33" t="s">
        <v>213</v>
      </c>
      <c r="E51" s="34"/>
      <c r="F51" s="34"/>
      <c r="G51" s="77"/>
    </row>
    <row r="52" spans="1:7" s="119" customFormat="1" x14ac:dyDescent="0.2">
      <c r="A52" s="68" t="s">
        <v>93</v>
      </c>
      <c r="B52" s="37" t="s">
        <v>51</v>
      </c>
      <c r="C52" s="37" t="s">
        <v>95</v>
      </c>
      <c r="D52" s="38" t="s">
        <v>94</v>
      </c>
      <c r="E52" s="35">
        <f>E53+E57</f>
        <v>1999000</v>
      </c>
      <c r="F52" s="35">
        <f>F53+F57</f>
        <v>209151.28</v>
      </c>
      <c r="G52" s="35">
        <f t="shared" ref="G52:G73" si="2">E52-F52</f>
        <v>1789848.72</v>
      </c>
    </row>
    <row r="53" spans="1:7" x14ac:dyDescent="0.2">
      <c r="A53" s="36" t="s">
        <v>96</v>
      </c>
      <c r="B53" s="37" t="s">
        <v>51</v>
      </c>
      <c r="C53" s="37" t="s">
        <v>98</v>
      </c>
      <c r="D53" s="38" t="s">
        <v>97</v>
      </c>
      <c r="E53" s="35">
        <f>E54</f>
        <v>870000</v>
      </c>
      <c r="F53" s="41">
        <f>F54+F55+F56</f>
        <v>53725.41</v>
      </c>
      <c r="G53" s="35">
        <f t="shared" si="2"/>
        <v>816274.59</v>
      </c>
    </row>
    <row r="54" spans="1:7" ht="29.25" x14ac:dyDescent="0.2">
      <c r="A54" s="31" t="s">
        <v>99</v>
      </c>
      <c r="B54" s="32" t="s">
        <v>51</v>
      </c>
      <c r="C54" s="32" t="s">
        <v>100</v>
      </c>
      <c r="D54" s="33" t="s">
        <v>202</v>
      </c>
      <c r="E54" s="34">
        <v>870000</v>
      </c>
      <c r="F54" s="34">
        <v>53725.41</v>
      </c>
      <c r="G54" s="77">
        <f t="shared" si="2"/>
        <v>816274.59</v>
      </c>
    </row>
    <row r="55" spans="1:7" x14ac:dyDescent="0.2">
      <c r="A55" s="31" t="s">
        <v>206</v>
      </c>
      <c r="B55" s="32"/>
      <c r="C55" s="32"/>
      <c r="D55" s="33" t="s">
        <v>253</v>
      </c>
      <c r="E55" s="34"/>
      <c r="F55" s="34"/>
      <c r="G55" s="77">
        <f t="shared" si="2"/>
        <v>0</v>
      </c>
    </row>
    <row r="56" spans="1:7" x14ac:dyDescent="0.2">
      <c r="A56" s="31" t="s">
        <v>247</v>
      </c>
      <c r="B56" s="32"/>
      <c r="C56" s="32"/>
      <c r="D56" s="33" t="s">
        <v>248</v>
      </c>
      <c r="E56" s="34"/>
      <c r="F56" s="34"/>
      <c r="G56" s="77">
        <f t="shared" si="2"/>
        <v>0</v>
      </c>
    </row>
    <row r="57" spans="1:7" x14ac:dyDescent="0.2">
      <c r="A57" s="36" t="s">
        <v>101</v>
      </c>
      <c r="B57" s="37" t="s">
        <v>51</v>
      </c>
      <c r="C57" s="37" t="s">
        <v>103</v>
      </c>
      <c r="D57" s="38" t="s">
        <v>102</v>
      </c>
      <c r="E57" s="35">
        <v>1129000</v>
      </c>
      <c r="F57" s="35">
        <f>F58+F63</f>
        <v>155425.87</v>
      </c>
      <c r="G57" s="35">
        <f t="shared" si="2"/>
        <v>973574.13</v>
      </c>
    </row>
    <row r="58" spans="1:7" x14ac:dyDescent="0.2">
      <c r="A58" s="36" t="s">
        <v>338</v>
      </c>
      <c r="B58" s="37" t="s">
        <v>51</v>
      </c>
      <c r="C58" s="37" t="s">
        <v>104</v>
      </c>
      <c r="D58" s="38" t="s">
        <v>244</v>
      </c>
      <c r="E58" s="35">
        <f>E59</f>
        <v>236000</v>
      </c>
      <c r="F58" s="35">
        <f>F59+F60+F61+F62</f>
        <v>96778.71</v>
      </c>
      <c r="G58" s="35">
        <f t="shared" si="2"/>
        <v>139221.28999999998</v>
      </c>
    </row>
    <row r="59" spans="1:7" ht="19.5" x14ac:dyDescent="0.2">
      <c r="A59" s="31" t="s">
        <v>339</v>
      </c>
      <c r="B59" s="32" t="s">
        <v>51</v>
      </c>
      <c r="C59" s="32" t="s">
        <v>105</v>
      </c>
      <c r="D59" s="33" t="s">
        <v>243</v>
      </c>
      <c r="E59" s="34">
        <v>236000</v>
      </c>
      <c r="F59" s="34">
        <v>96778.71</v>
      </c>
      <c r="G59" s="77">
        <f t="shared" si="2"/>
        <v>139221.28999999998</v>
      </c>
    </row>
    <row r="60" spans="1:7" x14ac:dyDescent="0.2">
      <c r="A60" s="31" t="s">
        <v>206</v>
      </c>
      <c r="B60" s="32"/>
      <c r="C60" s="32"/>
      <c r="D60" s="33" t="s">
        <v>252</v>
      </c>
      <c r="E60" s="34"/>
      <c r="F60" s="34"/>
      <c r="G60" s="77">
        <f t="shared" si="2"/>
        <v>0</v>
      </c>
    </row>
    <row r="61" spans="1:7" x14ac:dyDescent="0.2">
      <c r="A61" s="31"/>
      <c r="B61" s="32"/>
      <c r="C61" s="32"/>
      <c r="D61" s="33" t="s">
        <v>256</v>
      </c>
      <c r="E61" s="34"/>
      <c r="F61" s="34"/>
      <c r="G61" s="77">
        <f t="shared" si="2"/>
        <v>0</v>
      </c>
    </row>
    <row r="62" spans="1:7" x14ac:dyDescent="0.2">
      <c r="A62" s="31" t="s">
        <v>208</v>
      </c>
      <c r="B62" s="32"/>
      <c r="C62" s="32"/>
      <c r="D62" s="33" t="s">
        <v>251</v>
      </c>
      <c r="E62" s="34"/>
      <c r="F62" s="34"/>
      <c r="G62" s="77">
        <f t="shared" si="2"/>
        <v>0</v>
      </c>
    </row>
    <row r="63" spans="1:7" x14ac:dyDescent="0.2">
      <c r="A63" s="36" t="s">
        <v>340</v>
      </c>
      <c r="B63" s="37" t="s">
        <v>51</v>
      </c>
      <c r="C63" s="37" t="s">
        <v>106</v>
      </c>
      <c r="D63" s="38" t="s">
        <v>299</v>
      </c>
      <c r="E63" s="35">
        <f>E64</f>
        <v>893000</v>
      </c>
      <c r="F63" s="41">
        <f>F64+F65+F66</f>
        <v>58647.16</v>
      </c>
      <c r="G63" s="35">
        <f t="shared" si="2"/>
        <v>834352.84</v>
      </c>
    </row>
    <row r="64" spans="1:7" ht="19.5" x14ac:dyDescent="0.2">
      <c r="A64" s="31" t="s">
        <v>341</v>
      </c>
      <c r="B64" s="32" t="s">
        <v>51</v>
      </c>
      <c r="C64" s="32" t="s">
        <v>107</v>
      </c>
      <c r="D64" s="33" t="s">
        <v>245</v>
      </c>
      <c r="E64" s="34">
        <v>893000</v>
      </c>
      <c r="F64" s="34">
        <v>58647.16</v>
      </c>
      <c r="G64" s="77">
        <f t="shared" si="2"/>
        <v>834352.84</v>
      </c>
    </row>
    <row r="65" spans="1:15" x14ac:dyDescent="0.2">
      <c r="A65" s="31" t="s">
        <v>206</v>
      </c>
      <c r="B65" s="32"/>
      <c r="C65" s="32"/>
      <c r="D65" s="33" t="s">
        <v>257</v>
      </c>
      <c r="E65" s="34"/>
      <c r="F65" s="34"/>
      <c r="G65" s="77">
        <f t="shared" si="2"/>
        <v>0</v>
      </c>
    </row>
    <row r="66" spans="1:15" x14ac:dyDescent="0.2">
      <c r="A66" s="31" t="s">
        <v>215</v>
      </c>
      <c r="B66" s="32"/>
      <c r="C66" s="32"/>
      <c r="D66" s="33" t="s">
        <v>246</v>
      </c>
      <c r="E66" s="34"/>
      <c r="F66" s="34"/>
      <c r="G66" s="77">
        <f t="shared" si="2"/>
        <v>0</v>
      </c>
    </row>
    <row r="67" spans="1:15" s="119" customFormat="1" ht="22.5" x14ac:dyDescent="0.2">
      <c r="A67" s="68" t="s">
        <v>111</v>
      </c>
      <c r="B67" s="37" t="s">
        <v>51</v>
      </c>
      <c r="C67" s="37" t="s">
        <v>113</v>
      </c>
      <c r="D67" s="38" t="s">
        <v>112</v>
      </c>
      <c r="E67" s="35">
        <f>E71+E72</f>
        <v>644016.42000000004</v>
      </c>
      <c r="F67" s="35">
        <f>F71+F72</f>
        <v>644016.42000000004</v>
      </c>
      <c r="G67" s="35">
        <f t="shared" si="2"/>
        <v>0</v>
      </c>
    </row>
    <row r="68" spans="1:15" ht="45" x14ac:dyDescent="0.2">
      <c r="A68" s="36" t="s">
        <v>114</v>
      </c>
      <c r="B68" s="37" t="s">
        <v>51</v>
      </c>
      <c r="C68" s="37" t="s">
        <v>115</v>
      </c>
      <c r="D68" s="38" t="s">
        <v>230</v>
      </c>
      <c r="E68" s="35">
        <f>E70+E71</f>
        <v>644016.42000000004</v>
      </c>
      <c r="F68" s="35">
        <f>F70+F71</f>
        <v>644016.42000000004</v>
      </c>
      <c r="G68" s="35">
        <f t="shared" si="2"/>
        <v>0</v>
      </c>
    </row>
    <row r="69" spans="1:15" ht="29.25" customHeight="1" x14ac:dyDescent="0.2">
      <c r="A69" s="36" t="s">
        <v>116</v>
      </c>
      <c r="B69" s="37" t="s">
        <v>51</v>
      </c>
      <c r="C69" s="37" t="s">
        <v>117</v>
      </c>
      <c r="D69" s="38" t="s">
        <v>231</v>
      </c>
      <c r="E69" s="35">
        <f>E70</f>
        <v>0</v>
      </c>
      <c r="F69" s="35">
        <v>0</v>
      </c>
      <c r="G69" s="35">
        <f t="shared" si="2"/>
        <v>0</v>
      </c>
      <c r="I69" s="1"/>
      <c r="J69" s="1"/>
      <c r="K69" s="1"/>
    </row>
    <row r="70" spans="1:15" ht="29.25" x14ac:dyDescent="0.2">
      <c r="A70" s="31" t="s">
        <v>118</v>
      </c>
      <c r="B70" s="32" t="s">
        <v>51</v>
      </c>
      <c r="C70" s="32" t="s">
        <v>119</v>
      </c>
      <c r="D70" s="33" t="s">
        <v>224</v>
      </c>
      <c r="E70" s="34">
        <v>0</v>
      </c>
      <c r="F70" s="39"/>
      <c r="G70" s="77">
        <f t="shared" si="2"/>
        <v>0</v>
      </c>
      <c r="I70" s="1"/>
      <c r="J70" s="19"/>
      <c r="K70" s="1"/>
    </row>
    <row r="71" spans="1:15" ht="39" x14ac:dyDescent="0.2">
      <c r="A71" s="31" t="s">
        <v>242</v>
      </c>
      <c r="B71" s="32" t="s">
        <v>51</v>
      </c>
      <c r="C71" s="32" t="s">
        <v>119</v>
      </c>
      <c r="D71" s="33" t="s">
        <v>241</v>
      </c>
      <c r="E71" s="34">
        <f>467000+137400+39616.42</f>
        <v>644016.42000000004</v>
      </c>
      <c r="F71" s="69">
        <v>644016.42000000004</v>
      </c>
      <c r="G71" s="77">
        <f t="shared" si="2"/>
        <v>0</v>
      </c>
      <c r="I71" s="1"/>
      <c r="J71" s="1"/>
      <c r="K71" s="1"/>
      <c r="O71" t="s">
        <v>452</v>
      </c>
    </row>
    <row r="72" spans="1:15" ht="60" customHeight="1" x14ac:dyDescent="0.2">
      <c r="A72" s="31" t="s">
        <v>239</v>
      </c>
      <c r="B72" s="32" t="s">
        <v>51</v>
      </c>
      <c r="C72" s="32" t="s">
        <v>119</v>
      </c>
      <c r="D72" s="33" t="s">
        <v>240</v>
      </c>
      <c r="E72" s="34"/>
      <c r="F72" s="69"/>
      <c r="G72" s="77">
        <f t="shared" si="2"/>
        <v>0</v>
      </c>
    </row>
    <row r="73" spans="1:15" x14ac:dyDescent="0.2">
      <c r="A73" s="31" t="s">
        <v>215</v>
      </c>
      <c r="B73" s="32"/>
      <c r="C73" s="32"/>
      <c r="D73" s="33" t="s">
        <v>358</v>
      </c>
      <c r="E73" s="34">
        <v>0</v>
      </c>
      <c r="F73" s="34"/>
      <c r="G73" s="77">
        <f t="shared" si="2"/>
        <v>0</v>
      </c>
    </row>
    <row r="74" spans="1:15" x14ac:dyDescent="0.2">
      <c r="A74" s="31"/>
      <c r="B74" s="32"/>
      <c r="C74" s="32"/>
      <c r="D74" s="33" t="s">
        <v>458</v>
      </c>
      <c r="E74" s="34"/>
      <c r="F74" s="34"/>
      <c r="G74" s="77"/>
    </row>
    <row r="75" spans="1:15" s="119" customFormat="1" x14ac:dyDescent="0.2">
      <c r="A75" s="68" t="s">
        <v>177</v>
      </c>
      <c r="B75" s="37" t="s">
        <v>51</v>
      </c>
      <c r="C75" s="37" t="s">
        <v>178</v>
      </c>
      <c r="D75" s="38" t="s">
        <v>179</v>
      </c>
      <c r="E75" s="35">
        <f>E77+E78</f>
        <v>0</v>
      </c>
      <c r="F75" s="35">
        <f>F76</f>
        <v>0</v>
      </c>
      <c r="G75" s="35">
        <f t="shared" ref="G75:G86" si="3">E75-F75</f>
        <v>0</v>
      </c>
    </row>
    <row r="76" spans="1:15" x14ac:dyDescent="0.2">
      <c r="A76" s="36" t="s">
        <v>180</v>
      </c>
      <c r="B76" s="37" t="s">
        <v>51</v>
      </c>
      <c r="C76" s="37" t="s">
        <v>181</v>
      </c>
      <c r="D76" s="38" t="s">
        <v>182</v>
      </c>
      <c r="E76" s="35">
        <f>E77</f>
        <v>0</v>
      </c>
      <c r="F76" s="35">
        <f>F77</f>
        <v>0</v>
      </c>
      <c r="G76" s="35">
        <f t="shared" si="3"/>
        <v>0</v>
      </c>
    </row>
    <row r="77" spans="1:15" ht="19.5" x14ac:dyDescent="0.2">
      <c r="A77" s="31" t="s">
        <v>174</v>
      </c>
      <c r="B77" s="32" t="s">
        <v>51</v>
      </c>
      <c r="C77" s="32" t="s">
        <v>175</v>
      </c>
      <c r="D77" s="33" t="s">
        <v>176</v>
      </c>
      <c r="E77" s="34"/>
      <c r="F77" s="34"/>
      <c r="G77" s="77">
        <f t="shared" si="3"/>
        <v>0</v>
      </c>
    </row>
    <row r="78" spans="1:15" ht="19.5" x14ac:dyDescent="0.2">
      <c r="A78" s="31" t="s">
        <v>425</v>
      </c>
      <c r="B78" s="32"/>
      <c r="C78" s="32"/>
      <c r="D78" s="33" t="s">
        <v>424</v>
      </c>
      <c r="E78" s="34"/>
      <c r="F78" s="34"/>
      <c r="G78" s="77">
        <f t="shared" si="3"/>
        <v>0</v>
      </c>
    </row>
    <row r="79" spans="1:15" ht="19.5" x14ac:dyDescent="0.2">
      <c r="A79" s="31" t="s">
        <v>350</v>
      </c>
      <c r="B79" s="32"/>
      <c r="C79" s="32"/>
      <c r="D79" s="33" t="s">
        <v>347</v>
      </c>
      <c r="E79" s="34"/>
      <c r="F79" s="34"/>
      <c r="G79" s="77">
        <f t="shared" si="3"/>
        <v>0</v>
      </c>
    </row>
    <row r="80" spans="1:15" ht="48.75" x14ac:dyDescent="0.2">
      <c r="A80" s="31" t="s">
        <v>351</v>
      </c>
      <c r="B80" s="32"/>
      <c r="C80" s="32"/>
      <c r="D80" s="33" t="s">
        <v>348</v>
      </c>
      <c r="E80" s="34">
        <v>22100</v>
      </c>
      <c r="F80" s="34">
        <v>11263.97</v>
      </c>
      <c r="G80" s="77">
        <f t="shared" si="3"/>
        <v>10836.03</v>
      </c>
    </row>
    <row r="81" spans="1:11" ht="39" x14ac:dyDescent="0.2">
      <c r="A81" s="31" t="s">
        <v>214</v>
      </c>
      <c r="B81" s="70"/>
      <c r="C81" s="70"/>
      <c r="D81" s="71" t="s">
        <v>200</v>
      </c>
      <c r="E81" s="34">
        <v>1700</v>
      </c>
      <c r="F81" s="34">
        <v>1850</v>
      </c>
      <c r="G81" s="77">
        <f t="shared" si="3"/>
        <v>-150</v>
      </c>
    </row>
    <row r="82" spans="1:11" s="119" customFormat="1" x14ac:dyDescent="0.2">
      <c r="A82" s="68" t="s">
        <v>120</v>
      </c>
      <c r="B82" s="37" t="s">
        <v>51</v>
      </c>
      <c r="C82" s="37" t="s">
        <v>122</v>
      </c>
      <c r="D82" s="38" t="s">
        <v>121</v>
      </c>
      <c r="E82" s="35">
        <f>E85+E91+E101+E103+E104+E105+E108+E109+E110+E115+E100+E116+E96+E102+E98+E114+E111+E112+E113+E99+E117+E118</f>
        <v>8561567.0199999996</v>
      </c>
      <c r="F82" s="35">
        <f>F85+F91+F101+F103+F104+F105+F108+F109+F110+F115+F100+F116+F96+F102+F98+F114+F111+F112+F113+F99+F117</f>
        <v>3790247.5</v>
      </c>
      <c r="G82" s="35">
        <f t="shared" si="3"/>
        <v>4771319.5199999996</v>
      </c>
    </row>
    <row r="83" spans="1:11" ht="18" x14ac:dyDescent="0.2">
      <c r="A83" s="36" t="s">
        <v>123</v>
      </c>
      <c r="B83" s="37" t="s">
        <v>51</v>
      </c>
      <c r="C83" s="37" t="s">
        <v>125</v>
      </c>
      <c r="D83" s="38" t="s">
        <v>124</v>
      </c>
      <c r="E83" s="35"/>
      <c r="F83" s="35"/>
      <c r="G83" s="77">
        <f t="shared" si="3"/>
        <v>0</v>
      </c>
      <c r="K83" s="13"/>
    </row>
    <row r="84" spans="1:11" ht="18" x14ac:dyDescent="0.2">
      <c r="A84" s="36" t="s">
        <v>126</v>
      </c>
      <c r="B84" s="37" t="s">
        <v>51</v>
      </c>
      <c r="C84" s="37" t="s">
        <v>127</v>
      </c>
      <c r="D84" s="38" t="s">
        <v>359</v>
      </c>
      <c r="E84" s="35"/>
      <c r="F84" s="35"/>
      <c r="G84" s="77">
        <f t="shared" si="3"/>
        <v>0</v>
      </c>
    </row>
    <row r="85" spans="1:11" s="119" customFormat="1" x14ac:dyDescent="0.2">
      <c r="A85" s="36" t="s">
        <v>128</v>
      </c>
      <c r="B85" s="37" t="s">
        <v>51</v>
      </c>
      <c r="C85" s="37" t="s">
        <v>129</v>
      </c>
      <c r="D85" s="38" t="s">
        <v>399</v>
      </c>
      <c r="E85" s="41">
        <f>E86+E87</f>
        <v>5955600</v>
      </c>
      <c r="F85" s="41">
        <f>F86+F87</f>
        <v>3565420</v>
      </c>
      <c r="G85" s="35">
        <f t="shared" si="3"/>
        <v>2390180</v>
      </c>
    </row>
    <row r="86" spans="1:11" ht="19.5" x14ac:dyDescent="0.2">
      <c r="A86" s="31" t="s">
        <v>130</v>
      </c>
      <c r="B86" s="32" t="s">
        <v>51</v>
      </c>
      <c r="C86" s="32" t="s">
        <v>131</v>
      </c>
      <c r="D86" s="33" t="s">
        <v>398</v>
      </c>
      <c r="E86" s="34">
        <v>5955600</v>
      </c>
      <c r="F86" s="34">
        <v>3565420</v>
      </c>
      <c r="G86" s="77">
        <f t="shared" si="3"/>
        <v>2390180</v>
      </c>
      <c r="H86" s="16">
        <f>F86+599930</f>
        <v>4165350</v>
      </c>
    </row>
    <row r="87" spans="1:11" x14ac:dyDescent="0.2">
      <c r="A87" s="31" t="s">
        <v>201</v>
      </c>
      <c r="B87" s="32"/>
      <c r="C87" s="32"/>
      <c r="D87" s="33" t="s">
        <v>360</v>
      </c>
      <c r="E87" s="34"/>
      <c r="F87" s="34"/>
      <c r="G87" s="35"/>
    </row>
    <row r="88" spans="1:11" ht="18" x14ac:dyDescent="0.2">
      <c r="A88" s="36" t="s">
        <v>132</v>
      </c>
      <c r="B88" s="37" t="s">
        <v>51</v>
      </c>
      <c r="C88" s="37" t="s">
        <v>133</v>
      </c>
      <c r="D88" s="38" t="s">
        <v>361</v>
      </c>
      <c r="E88" s="35"/>
      <c r="F88" s="35"/>
      <c r="G88" s="35">
        <f t="shared" ref="G88:G120" si="4">E88-F88</f>
        <v>0</v>
      </c>
    </row>
    <row r="89" spans="1:11" x14ac:dyDescent="0.2">
      <c r="A89" s="36" t="s">
        <v>134</v>
      </c>
      <c r="B89" s="37" t="s">
        <v>51</v>
      </c>
      <c r="C89" s="37" t="s">
        <v>135</v>
      </c>
      <c r="D89" s="38" t="s">
        <v>362</v>
      </c>
      <c r="E89" s="35"/>
      <c r="F89" s="35"/>
      <c r="G89" s="35">
        <f t="shared" si="4"/>
        <v>0</v>
      </c>
    </row>
    <row r="90" spans="1:11" x14ac:dyDescent="0.2">
      <c r="A90" s="31" t="s">
        <v>136</v>
      </c>
      <c r="B90" s="32" t="s">
        <v>51</v>
      </c>
      <c r="C90" s="32" t="s">
        <v>137</v>
      </c>
      <c r="D90" s="33" t="s">
        <v>363</v>
      </c>
      <c r="E90" s="34"/>
      <c r="F90" s="34"/>
      <c r="G90" s="35">
        <f t="shared" si="4"/>
        <v>0</v>
      </c>
    </row>
    <row r="91" spans="1:11" ht="18" x14ac:dyDescent="0.2">
      <c r="A91" s="36" t="s">
        <v>138</v>
      </c>
      <c r="B91" s="37" t="s">
        <v>51</v>
      </c>
      <c r="C91" s="37" t="s">
        <v>139</v>
      </c>
      <c r="D91" s="38" t="s">
        <v>364</v>
      </c>
      <c r="E91" s="41">
        <f>E92</f>
        <v>164165</v>
      </c>
      <c r="F91" s="41">
        <f>F92</f>
        <v>82082.5</v>
      </c>
      <c r="G91" s="35">
        <f t="shared" si="4"/>
        <v>82082.5</v>
      </c>
    </row>
    <row r="92" spans="1:11" ht="27" x14ac:dyDescent="0.2">
      <c r="A92" s="36" t="s">
        <v>140</v>
      </c>
      <c r="B92" s="37" t="s">
        <v>51</v>
      </c>
      <c r="C92" s="37" t="s">
        <v>141</v>
      </c>
      <c r="D92" s="38" t="s">
        <v>365</v>
      </c>
      <c r="E92" s="35">
        <f>E93</f>
        <v>164165</v>
      </c>
      <c r="F92" s="35">
        <f>F93</f>
        <v>82082.5</v>
      </c>
      <c r="G92" s="35">
        <f t="shared" si="4"/>
        <v>82082.5</v>
      </c>
    </row>
    <row r="93" spans="1:11" ht="30.75" customHeight="1" x14ac:dyDescent="0.2">
      <c r="A93" s="142" t="s">
        <v>142</v>
      </c>
      <c r="B93" s="146" t="s">
        <v>51</v>
      </c>
      <c r="C93" s="146" t="s">
        <v>143</v>
      </c>
      <c r="D93" s="147" t="s">
        <v>366</v>
      </c>
      <c r="E93" s="145">
        <v>164165</v>
      </c>
      <c r="F93" s="145">
        <v>82082.5</v>
      </c>
      <c r="G93" s="77">
        <f t="shared" si="4"/>
        <v>82082.5</v>
      </c>
    </row>
    <row r="94" spans="1:11" ht="14.25" customHeight="1" x14ac:dyDescent="0.2">
      <c r="A94" s="36" t="s">
        <v>144</v>
      </c>
      <c r="B94" s="37" t="s">
        <v>51</v>
      </c>
      <c r="C94" s="37" t="s">
        <v>145</v>
      </c>
      <c r="D94" s="38" t="s">
        <v>367</v>
      </c>
      <c r="E94" s="35"/>
      <c r="F94" s="35"/>
      <c r="G94" s="35">
        <f t="shared" si="4"/>
        <v>0</v>
      </c>
    </row>
    <row r="95" spans="1:11" ht="20.25" customHeight="1" x14ac:dyDescent="0.2">
      <c r="A95" s="31" t="s">
        <v>146</v>
      </c>
      <c r="B95" s="32" t="s">
        <v>51</v>
      </c>
      <c r="C95" s="32" t="s">
        <v>147</v>
      </c>
      <c r="D95" s="33" t="s">
        <v>368</v>
      </c>
      <c r="E95" s="34"/>
      <c r="F95" s="34"/>
      <c r="G95" s="35">
        <f t="shared" si="4"/>
        <v>0</v>
      </c>
    </row>
    <row r="96" spans="1:11" s="119" customFormat="1" x14ac:dyDescent="0.2">
      <c r="A96" s="68" t="s">
        <v>172</v>
      </c>
      <c r="B96" s="37" t="s">
        <v>51</v>
      </c>
      <c r="C96" s="37" t="s">
        <v>173</v>
      </c>
      <c r="D96" s="38" t="s">
        <v>386</v>
      </c>
      <c r="E96" s="35">
        <f>E97</f>
        <v>0</v>
      </c>
      <c r="F96" s="35">
        <f>F97</f>
        <v>0</v>
      </c>
      <c r="G96" s="35">
        <f t="shared" si="4"/>
        <v>0</v>
      </c>
    </row>
    <row r="97" spans="1:11" ht="24.75" customHeight="1" x14ac:dyDescent="0.2">
      <c r="A97" s="73" t="s">
        <v>387</v>
      </c>
      <c r="B97" s="74"/>
      <c r="C97" s="74"/>
      <c r="D97" s="75" t="s">
        <v>388</v>
      </c>
      <c r="E97" s="76"/>
      <c r="F97" s="76"/>
      <c r="G97" s="77">
        <f t="shared" si="4"/>
        <v>0</v>
      </c>
    </row>
    <row r="98" spans="1:11" ht="21.75" customHeight="1" x14ac:dyDescent="0.2">
      <c r="A98" s="78" t="s">
        <v>401</v>
      </c>
      <c r="B98" s="79"/>
      <c r="C98" s="79"/>
      <c r="D98" s="80" t="s">
        <v>400</v>
      </c>
      <c r="E98" s="41"/>
      <c r="F98" s="41"/>
      <c r="G98" s="35">
        <f t="shared" si="4"/>
        <v>0</v>
      </c>
    </row>
    <row r="99" spans="1:11" ht="24.75" customHeight="1" x14ac:dyDescent="0.2">
      <c r="A99" s="78" t="s">
        <v>448</v>
      </c>
      <c r="B99" s="79"/>
      <c r="C99" s="79"/>
      <c r="D99" s="80" t="s">
        <v>443</v>
      </c>
      <c r="E99" s="41">
        <v>200000</v>
      </c>
      <c r="F99" s="41"/>
      <c r="G99" s="35">
        <f t="shared" si="4"/>
        <v>200000</v>
      </c>
    </row>
    <row r="100" spans="1:11" ht="42.75" customHeight="1" x14ac:dyDescent="0.2">
      <c r="A100" s="73" t="s">
        <v>336</v>
      </c>
      <c r="B100" s="70"/>
      <c r="C100" s="70"/>
      <c r="D100" s="71" t="s">
        <v>369</v>
      </c>
      <c r="E100" s="34"/>
      <c r="F100" s="34"/>
      <c r="G100" s="77">
        <f t="shared" si="4"/>
        <v>0</v>
      </c>
    </row>
    <row r="101" spans="1:11" ht="41.25" customHeight="1" x14ac:dyDescent="0.2">
      <c r="A101" s="73" t="s">
        <v>235</v>
      </c>
      <c r="B101" s="70"/>
      <c r="C101" s="70"/>
      <c r="D101" s="71" t="s">
        <v>370</v>
      </c>
      <c r="E101" s="34"/>
      <c r="F101" s="34"/>
      <c r="G101" s="77">
        <f t="shared" si="4"/>
        <v>0</v>
      </c>
      <c r="H101" s="11"/>
      <c r="I101" s="11"/>
      <c r="J101" s="11"/>
    </row>
    <row r="102" spans="1:11" s="11" customFormat="1" ht="21" customHeight="1" x14ac:dyDescent="0.2">
      <c r="A102" s="73" t="s">
        <v>389</v>
      </c>
      <c r="B102" s="70"/>
      <c r="C102" s="70"/>
      <c r="D102" s="71" t="s">
        <v>392</v>
      </c>
      <c r="E102" s="34"/>
      <c r="F102" s="34"/>
      <c r="G102" s="77">
        <f t="shared" si="4"/>
        <v>0</v>
      </c>
    </row>
    <row r="103" spans="1:11" ht="24.75" customHeight="1" x14ac:dyDescent="0.2">
      <c r="A103" s="78" t="s">
        <v>390</v>
      </c>
      <c r="B103" s="79"/>
      <c r="C103" s="79"/>
      <c r="D103" s="80" t="s">
        <v>465</v>
      </c>
      <c r="E103" s="41">
        <v>1978000</v>
      </c>
      <c r="F103" s="41"/>
      <c r="G103" s="35">
        <f t="shared" si="4"/>
        <v>1978000</v>
      </c>
    </row>
    <row r="104" spans="1:11" s="11" customFormat="1" ht="39" x14ac:dyDescent="0.2">
      <c r="A104" s="73" t="s">
        <v>238</v>
      </c>
      <c r="B104" s="70"/>
      <c r="C104" s="70"/>
      <c r="D104" s="71" t="s">
        <v>371</v>
      </c>
      <c r="E104" s="34"/>
      <c r="F104" s="34"/>
      <c r="G104" s="77">
        <f t="shared" si="4"/>
        <v>0</v>
      </c>
      <c r="K104" s="13"/>
    </row>
    <row r="105" spans="1:11" ht="24.75" customHeight="1" x14ac:dyDescent="0.2">
      <c r="A105" s="78" t="s">
        <v>319</v>
      </c>
      <c r="B105" s="79"/>
      <c r="C105" s="79"/>
      <c r="D105" s="80" t="s">
        <v>372</v>
      </c>
      <c r="E105" s="41">
        <f>E106+E107</f>
        <v>53000</v>
      </c>
      <c r="F105" s="41">
        <f>F106+F107</f>
        <v>21445</v>
      </c>
      <c r="G105" s="35">
        <f t="shared" si="4"/>
        <v>31555</v>
      </c>
    </row>
    <row r="106" spans="1:11" ht="19.5" x14ac:dyDescent="0.2">
      <c r="A106" s="142" t="s">
        <v>287</v>
      </c>
      <c r="B106" s="143"/>
      <c r="C106" s="143"/>
      <c r="D106" s="144" t="s">
        <v>373</v>
      </c>
      <c r="E106" s="145">
        <v>52500</v>
      </c>
      <c r="F106" s="145">
        <v>21445</v>
      </c>
      <c r="G106" s="77">
        <f t="shared" si="4"/>
        <v>31055</v>
      </c>
    </row>
    <row r="107" spans="1:11" ht="39" x14ac:dyDescent="0.2">
      <c r="A107" s="73" t="s">
        <v>237</v>
      </c>
      <c r="B107" s="70"/>
      <c r="C107" s="70"/>
      <c r="D107" s="71" t="s">
        <v>374</v>
      </c>
      <c r="E107" s="34">
        <v>500</v>
      </c>
      <c r="F107" s="34"/>
      <c r="G107" s="77">
        <f t="shared" si="4"/>
        <v>500</v>
      </c>
    </row>
    <row r="108" spans="1:11" ht="48.75" customHeight="1" x14ac:dyDescent="0.2">
      <c r="A108" s="73" t="s">
        <v>260</v>
      </c>
      <c r="B108" s="70"/>
      <c r="C108" s="70"/>
      <c r="D108" s="71" t="s">
        <v>375</v>
      </c>
      <c r="E108" s="34"/>
      <c r="F108" s="34"/>
      <c r="G108" s="77">
        <f t="shared" si="4"/>
        <v>0</v>
      </c>
    </row>
    <row r="109" spans="1:11" ht="23.25" customHeight="1" x14ac:dyDescent="0.2">
      <c r="A109" s="73" t="s">
        <v>300</v>
      </c>
      <c r="B109" s="83"/>
      <c r="C109" s="83"/>
      <c r="D109" s="82" t="s">
        <v>379</v>
      </c>
      <c r="E109" s="28"/>
      <c r="F109" s="28"/>
      <c r="G109" s="77">
        <f t="shared" si="4"/>
        <v>0</v>
      </c>
    </row>
    <row r="110" spans="1:11" ht="31.5" customHeight="1" x14ac:dyDescent="0.2">
      <c r="A110" s="73" t="s">
        <v>325</v>
      </c>
      <c r="B110" s="83"/>
      <c r="C110" s="83"/>
      <c r="D110" s="82" t="s">
        <v>378</v>
      </c>
      <c r="E110" s="28"/>
      <c r="F110" s="28"/>
      <c r="G110" s="77">
        <f t="shared" si="4"/>
        <v>0</v>
      </c>
      <c r="I110" s="12"/>
    </row>
    <row r="111" spans="1:11" ht="24.75" customHeight="1" x14ac:dyDescent="0.2">
      <c r="A111" s="78" t="s">
        <v>442</v>
      </c>
      <c r="B111" s="79"/>
      <c r="C111" s="79"/>
      <c r="D111" s="80" t="s">
        <v>421</v>
      </c>
      <c r="E111" s="41">
        <v>121300</v>
      </c>
      <c r="F111" s="41">
        <v>121300</v>
      </c>
      <c r="G111" s="35">
        <f t="shared" si="4"/>
        <v>0</v>
      </c>
    </row>
    <row r="112" spans="1:11" ht="30" customHeight="1" x14ac:dyDescent="0.2">
      <c r="A112" s="73" t="s">
        <v>432</v>
      </c>
      <c r="B112" s="83"/>
      <c r="C112" s="83"/>
      <c r="D112" s="82" t="s">
        <v>429</v>
      </c>
      <c r="E112" s="28"/>
      <c r="F112" s="28"/>
      <c r="G112" s="77">
        <f t="shared" si="4"/>
        <v>0</v>
      </c>
    </row>
    <row r="113" spans="1:13" ht="40.5" customHeight="1" x14ac:dyDescent="0.2">
      <c r="A113" s="73" t="s">
        <v>455</v>
      </c>
      <c r="B113" s="83"/>
      <c r="C113" s="83"/>
      <c r="D113" s="82" t="s">
        <v>433</v>
      </c>
      <c r="E113" s="28"/>
      <c r="F113" s="28"/>
      <c r="G113" s="77">
        <f t="shared" si="4"/>
        <v>0</v>
      </c>
    </row>
    <row r="114" spans="1:13" ht="54" customHeight="1" x14ac:dyDescent="0.2">
      <c r="A114" s="73" t="s">
        <v>405</v>
      </c>
      <c r="B114" s="83"/>
      <c r="C114" s="83"/>
      <c r="D114" s="82" t="s">
        <v>404</v>
      </c>
      <c r="E114" s="28"/>
      <c r="F114" s="28"/>
      <c r="G114" s="77">
        <f t="shared" si="4"/>
        <v>0</v>
      </c>
      <c r="M114" s="29"/>
    </row>
    <row r="115" spans="1:13" ht="57" customHeight="1" x14ac:dyDescent="0.2">
      <c r="A115" s="73" t="s">
        <v>329</v>
      </c>
      <c r="B115" s="83"/>
      <c r="C115" s="83"/>
      <c r="D115" s="82" t="s">
        <v>377</v>
      </c>
      <c r="E115" s="28"/>
      <c r="F115" s="28"/>
      <c r="G115" s="77">
        <f t="shared" si="4"/>
        <v>0</v>
      </c>
    </row>
    <row r="116" spans="1:13" ht="40.5" customHeight="1" x14ac:dyDescent="0.2">
      <c r="A116" s="73" t="s">
        <v>438</v>
      </c>
      <c r="B116" s="83"/>
      <c r="C116" s="83"/>
      <c r="D116" s="82" t="s">
        <v>376</v>
      </c>
      <c r="E116" s="28"/>
      <c r="F116" s="28"/>
      <c r="G116" s="77">
        <f t="shared" si="4"/>
        <v>0</v>
      </c>
      <c r="K116" s="16"/>
    </row>
    <row r="117" spans="1:13" ht="40.5" customHeight="1" x14ac:dyDescent="0.2">
      <c r="A117" s="73" t="s">
        <v>450</v>
      </c>
      <c r="B117" s="83"/>
      <c r="C117" s="83"/>
      <c r="D117" s="82" t="s">
        <v>449</v>
      </c>
      <c r="E117" s="28"/>
      <c r="F117" s="28"/>
      <c r="G117" s="77">
        <f t="shared" si="4"/>
        <v>0</v>
      </c>
      <c r="K117" s="16"/>
    </row>
    <row r="118" spans="1:13" ht="40.5" customHeight="1" x14ac:dyDescent="0.2">
      <c r="A118" s="78" t="s">
        <v>462</v>
      </c>
      <c r="B118" s="79"/>
      <c r="C118" s="79"/>
      <c r="D118" s="80" t="s">
        <v>468</v>
      </c>
      <c r="E118" s="41">
        <v>89502.02</v>
      </c>
      <c r="F118" s="41"/>
      <c r="G118" s="35">
        <f t="shared" si="4"/>
        <v>89502.02</v>
      </c>
    </row>
    <row r="119" spans="1:13" x14ac:dyDescent="0.2">
      <c r="A119" s="73" t="s">
        <v>148</v>
      </c>
      <c r="B119" s="32" t="s">
        <v>72</v>
      </c>
      <c r="C119" s="32" t="s">
        <v>150</v>
      </c>
      <c r="D119" s="33" t="s">
        <v>149</v>
      </c>
      <c r="E119" s="34"/>
      <c r="F119" s="34"/>
      <c r="G119" s="35">
        <f t="shared" si="4"/>
        <v>0</v>
      </c>
    </row>
    <row r="120" spans="1:13" ht="18" customHeight="1" x14ac:dyDescent="0.2">
      <c r="A120" s="73" t="s">
        <v>475</v>
      </c>
      <c r="B120" s="32" t="s">
        <v>152</v>
      </c>
      <c r="C120" s="32" t="s">
        <v>153</v>
      </c>
      <c r="D120" s="33" t="s">
        <v>151</v>
      </c>
      <c r="E120" s="34"/>
      <c r="F120" s="34"/>
      <c r="G120" s="35">
        <f t="shared" si="4"/>
        <v>0</v>
      </c>
      <c r="H120" s="42"/>
      <c r="I120" s="42"/>
    </row>
    <row r="121" spans="1:13" s="141" customFormat="1" ht="24" customHeight="1" x14ac:dyDescent="0.2">
      <c r="A121" s="136" t="s">
        <v>49</v>
      </c>
      <c r="B121" s="137"/>
      <c r="C121" s="137"/>
      <c r="D121" s="137"/>
      <c r="E121" s="138"/>
      <c r="F121" s="139"/>
      <c r="G121" s="139"/>
      <c r="H121" s="140"/>
      <c r="I121" s="139"/>
    </row>
    <row r="122" spans="1:13" x14ac:dyDescent="0.2">
      <c r="A122" s="152" t="s">
        <v>55</v>
      </c>
      <c r="B122" s="154" t="s">
        <v>50</v>
      </c>
      <c r="C122" s="154" t="s">
        <v>62</v>
      </c>
      <c r="D122" s="154" t="s">
        <v>195</v>
      </c>
      <c r="E122" s="163" t="s">
        <v>64</v>
      </c>
      <c r="F122" s="160" t="s">
        <v>60</v>
      </c>
      <c r="G122" s="162" t="s">
        <v>198</v>
      </c>
      <c r="H122" s="87"/>
      <c r="I122" s="42"/>
    </row>
    <row r="123" spans="1:13" x14ac:dyDescent="0.2">
      <c r="A123" s="153"/>
      <c r="B123" s="155"/>
      <c r="C123" s="156"/>
      <c r="D123" s="157"/>
      <c r="E123" s="164"/>
      <c r="F123" s="161"/>
      <c r="G123" s="161"/>
      <c r="H123" s="86"/>
      <c r="I123" s="42"/>
      <c r="K123" s="16"/>
    </row>
    <row r="124" spans="1:13" x14ac:dyDescent="0.2">
      <c r="A124" s="60">
        <v>1</v>
      </c>
      <c r="B124" s="61">
        <v>2</v>
      </c>
      <c r="C124" s="61" t="s">
        <v>63</v>
      </c>
      <c r="D124" s="61">
        <v>3</v>
      </c>
      <c r="E124" s="62">
        <v>4</v>
      </c>
      <c r="F124" s="63">
        <v>5</v>
      </c>
      <c r="G124" s="63">
        <v>6</v>
      </c>
      <c r="H124" s="86"/>
      <c r="I124" s="42"/>
    </row>
    <row r="125" spans="1:13" ht="15" x14ac:dyDescent="0.2">
      <c r="A125" s="64" t="s">
        <v>159</v>
      </c>
      <c r="B125" s="65" t="s">
        <v>85</v>
      </c>
      <c r="C125" s="65" t="s">
        <v>68</v>
      </c>
      <c r="D125" s="66" t="s">
        <v>154</v>
      </c>
      <c r="E125" s="67">
        <f>E126+E159+E163+E166+E181+E209+E205+E200</f>
        <v>13602994.310000001</v>
      </c>
      <c r="F125" s="67">
        <f>F126+F159+F163+F166+F181+F209+F205+F200</f>
        <v>5674406.3900000006</v>
      </c>
      <c r="G125" s="67">
        <f t="shared" ref="G125:G166" si="5">E125-F125</f>
        <v>7928587.9199999999</v>
      </c>
      <c r="I125" s="16"/>
      <c r="K125" s="16"/>
    </row>
    <row r="126" spans="1:13" x14ac:dyDescent="0.2">
      <c r="A126" s="90" t="s">
        <v>158</v>
      </c>
      <c r="B126" s="37" t="s">
        <v>85</v>
      </c>
      <c r="C126" s="37" t="s">
        <v>84</v>
      </c>
      <c r="D126" s="38" t="s">
        <v>276</v>
      </c>
      <c r="E126" s="35">
        <f>E127+E131+E146+E148+E149+E147</f>
        <v>7050170</v>
      </c>
      <c r="F126" s="35">
        <f>F127+F131+F146+F148+F149+F147</f>
        <v>3630826.6700000004</v>
      </c>
      <c r="G126" s="35">
        <f t="shared" si="5"/>
        <v>3419343.3299999996</v>
      </c>
      <c r="H126" s="42"/>
      <c r="I126" s="42"/>
    </row>
    <row r="127" spans="1:13" x14ac:dyDescent="0.2">
      <c r="A127" s="90" t="s">
        <v>160</v>
      </c>
      <c r="B127" s="37" t="s">
        <v>85</v>
      </c>
      <c r="C127" s="37" t="s">
        <v>184</v>
      </c>
      <c r="D127" s="38" t="s">
        <v>275</v>
      </c>
      <c r="E127" s="35">
        <f>E128+E129+E130</f>
        <v>1245000</v>
      </c>
      <c r="F127" s="35">
        <f>F128+F129+F130</f>
        <v>592930.80000000005</v>
      </c>
      <c r="G127" s="35">
        <f t="shared" si="5"/>
        <v>652069.19999999995</v>
      </c>
      <c r="H127" s="42"/>
      <c r="I127" s="91"/>
    </row>
    <row r="128" spans="1:13" x14ac:dyDescent="0.2">
      <c r="A128" s="101" t="s">
        <v>192</v>
      </c>
      <c r="B128" s="32" t="s">
        <v>85</v>
      </c>
      <c r="C128" s="32"/>
      <c r="D128" s="33" t="s">
        <v>285</v>
      </c>
      <c r="E128" s="34">
        <v>920000</v>
      </c>
      <c r="F128" s="34">
        <v>455400</v>
      </c>
      <c r="G128" s="77">
        <f t="shared" si="5"/>
        <v>464600</v>
      </c>
      <c r="H128" s="91">
        <f>F128+66240</f>
        <v>521640</v>
      </c>
      <c r="I128" s="42">
        <f>E128/2</f>
        <v>460000</v>
      </c>
      <c r="J128" s="16"/>
    </row>
    <row r="129" spans="1:11" x14ac:dyDescent="0.2">
      <c r="A129" s="101" t="s">
        <v>192</v>
      </c>
      <c r="B129" s="32" t="s">
        <v>85</v>
      </c>
      <c r="C129" s="32"/>
      <c r="D129" s="33" t="s">
        <v>320</v>
      </c>
      <c r="E129" s="34">
        <v>45000</v>
      </c>
      <c r="F129" s="34"/>
      <c r="G129" s="77">
        <f t="shared" si="5"/>
        <v>45000</v>
      </c>
      <c r="H129" s="42"/>
      <c r="I129" s="91"/>
      <c r="K129" s="16"/>
    </row>
    <row r="130" spans="1:11" x14ac:dyDescent="0.2">
      <c r="A130" s="101" t="s">
        <v>192</v>
      </c>
      <c r="B130" s="32" t="s">
        <v>85</v>
      </c>
      <c r="C130" s="32"/>
      <c r="D130" s="33" t="s">
        <v>286</v>
      </c>
      <c r="E130" s="34">
        <v>280000</v>
      </c>
      <c r="F130" s="34">
        <v>137530.79999999999</v>
      </c>
      <c r="G130" s="77">
        <f t="shared" si="5"/>
        <v>142469.20000000001</v>
      </c>
      <c r="H130" s="91">
        <f>F130+19872+132.48</f>
        <v>157535.28</v>
      </c>
      <c r="I130" s="42"/>
      <c r="J130" s="16"/>
    </row>
    <row r="131" spans="1:11" x14ac:dyDescent="0.2">
      <c r="A131" s="90" t="s">
        <v>161</v>
      </c>
      <c r="B131" s="37" t="s">
        <v>85</v>
      </c>
      <c r="C131" s="37" t="s">
        <v>100</v>
      </c>
      <c r="D131" s="38" t="s">
        <v>277</v>
      </c>
      <c r="E131" s="35">
        <f>E132+E133+E134+E135+E136+E137+E138+E141+E145+E142+E139+E143+E144+E140</f>
        <v>5541170</v>
      </c>
      <c r="F131" s="35">
        <f>F132+F133+F134+F135+F136+F137+F138+F141+F145+F142+F139+F143+F144+F140</f>
        <v>2880929.47</v>
      </c>
      <c r="G131" s="35">
        <f t="shared" si="5"/>
        <v>2660240.5299999998</v>
      </c>
      <c r="H131" s="42"/>
      <c r="I131" s="42"/>
    </row>
    <row r="132" spans="1:11" x14ac:dyDescent="0.2">
      <c r="A132" s="101" t="s">
        <v>156</v>
      </c>
      <c r="B132" s="32" t="s">
        <v>85</v>
      </c>
      <c r="C132" s="32"/>
      <c r="D132" s="33" t="s">
        <v>265</v>
      </c>
      <c r="E132" s="34">
        <v>3390000</v>
      </c>
      <c r="F132" s="34">
        <v>1561521.91</v>
      </c>
      <c r="G132" s="77">
        <f t="shared" si="5"/>
        <v>1828478.09</v>
      </c>
      <c r="H132" s="91">
        <f>F132+29808+37096+56304+34394.5+43825.25+11220</f>
        <v>1774169.66</v>
      </c>
      <c r="I132" s="91">
        <f>E132/2</f>
        <v>1695000</v>
      </c>
    </row>
    <row r="133" spans="1:11" ht="17.25" customHeight="1" x14ac:dyDescent="0.2">
      <c r="A133" s="101" t="s">
        <v>156</v>
      </c>
      <c r="B133" s="32" t="s">
        <v>85</v>
      </c>
      <c r="C133" s="32"/>
      <c r="D133" s="33" t="s">
        <v>321</v>
      </c>
      <c r="E133" s="34">
        <v>137000</v>
      </c>
      <c r="F133" s="34">
        <v>90000</v>
      </c>
      <c r="G133" s="77">
        <f t="shared" si="5"/>
        <v>47000</v>
      </c>
      <c r="H133" s="42"/>
      <c r="I133" s="42"/>
      <c r="J133" s="30"/>
    </row>
    <row r="134" spans="1:11" x14ac:dyDescent="0.2">
      <c r="A134" s="101" t="s">
        <v>156</v>
      </c>
      <c r="B134" s="32" t="s">
        <v>85</v>
      </c>
      <c r="C134" s="32"/>
      <c r="D134" s="33" t="s">
        <v>261</v>
      </c>
      <c r="E134" s="34">
        <v>1025000</v>
      </c>
      <c r="F134" s="34">
        <v>462750.67</v>
      </c>
      <c r="G134" s="77">
        <f t="shared" si="5"/>
        <v>562249.33000000007</v>
      </c>
      <c r="H134" s="42"/>
      <c r="I134" s="42"/>
      <c r="K134" s="16"/>
    </row>
    <row r="135" spans="1:11" x14ac:dyDescent="0.2">
      <c r="A135" s="101" t="s">
        <v>353</v>
      </c>
      <c r="B135" s="32" t="s">
        <v>85</v>
      </c>
      <c r="C135" s="32"/>
      <c r="D135" s="33" t="s">
        <v>262</v>
      </c>
      <c r="E135" s="34">
        <f>600000+193000</f>
        <v>793000</v>
      </c>
      <c r="F135" s="34">
        <v>673893.46</v>
      </c>
      <c r="G135" s="77">
        <f t="shared" si="5"/>
        <v>119106.54000000004</v>
      </c>
      <c r="H135" s="42"/>
      <c r="I135" s="91"/>
    </row>
    <row r="136" spans="1:11" x14ac:dyDescent="0.2">
      <c r="A136" s="101" t="s">
        <v>353</v>
      </c>
      <c r="B136" s="32" t="s">
        <v>85</v>
      </c>
      <c r="C136" s="32"/>
      <c r="D136" s="33" t="s">
        <v>453</v>
      </c>
      <c r="E136" s="34">
        <v>80000</v>
      </c>
      <c r="F136" s="40">
        <v>35034.69</v>
      </c>
      <c r="G136" s="77">
        <f t="shared" si="5"/>
        <v>44965.31</v>
      </c>
      <c r="H136" s="42"/>
      <c r="I136" s="42"/>
    </row>
    <row r="137" spans="1:11" x14ac:dyDescent="0.2">
      <c r="A137" s="101" t="s">
        <v>156</v>
      </c>
      <c r="B137" s="32" t="s">
        <v>85</v>
      </c>
      <c r="C137" s="32"/>
      <c r="D137" s="33" t="s">
        <v>263</v>
      </c>
      <c r="E137" s="34">
        <f>18000+7000</f>
        <v>25000</v>
      </c>
      <c r="F137" s="40">
        <v>11140</v>
      </c>
      <c r="G137" s="77">
        <f t="shared" si="5"/>
        <v>13860</v>
      </c>
      <c r="H137" s="42"/>
      <c r="I137" s="42"/>
    </row>
    <row r="138" spans="1:11" x14ac:dyDescent="0.2">
      <c r="A138" s="101" t="s">
        <v>156</v>
      </c>
      <c r="B138" s="32" t="s">
        <v>85</v>
      </c>
      <c r="C138" s="32"/>
      <c r="D138" s="33" t="s">
        <v>264</v>
      </c>
      <c r="E138" s="34">
        <f>2000+3000</f>
        <v>5000</v>
      </c>
      <c r="F138" s="34">
        <v>2392</v>
      </c>
      <c r="G138" s="77">
        <f t="shared" si="5"/>
        <v>2608</v>
      </c>
      <c r="H138" s="42"/>
      <c r="I138" s="42"/>
    </row>
    <row r="139" spans="1:11" x14ac:dyDescent="0.2">
      <c r="A139" s="101" t="s">
        <v>156</v>
      </c>
      <c r="B139" s="32"/>
      <c r="C139" s="32"/>
      <c r="D139" s="33" t="s">
        <v>322</v>
      </c>
      <c r="E139" s="34">
        <f>27000-7000</f>
        <v>20000</v>
      </c>
      <c r="F139" s="34">
        <v>9081.74</v>
      </c>
      <c r="G139" s="77">
        <f t="shared" si="5"/>
        <v>10918.26</v>
      </c>
      <c r="H139" s="42"/>
      <c r="I139" s="42"/>
    </row>
    <row r="140" spans="1:11" x14ac:dyDescent="0.2">
      <c r="A140" s="101" t="s">
        <v>156</v>
      </c>
      <c r="B140" s="32"/>
      <c r="C140" s="32"/>
      <c r="D140" s="33" t="s">
        <v>434</v>
      </c>
      <c r="E140" s="34"/>
      <c r="F140" s="34"/>
      <c r="G140" s="77">
        <f t="shared" si="5"/>
        <v>0</v>
      </c>
      <c r="H140" s="92"/>
      <c r="I140" s="92"/>
    </row>
    <row r="141" spans="1:11" x14ac:dyDescent="0.2">
      <c r="A141" s="129" t="s">
        <v>156</v>
      </c>
      <c r="B141" s="32" t="s">
        <v>85</v>
      </c>
      <c r="C141" s="32"/>
      <c r="D141" s="33" t="s">
        <v>266</v>
      </c>
      <c r="E141" s="40">
        <v>40300</v>
      </c>
      <c r="F141" s="40">
        <v>16991.400000000001</v>
      </c>
      <c r="G141" s="77">
        <f t="shared" si="5"/>
        <v>23308.6</v>
      </c>
      <c r="H141" s="42"/>
      <c r="I141" s="42"/>
      <c r="K141" s="16"/>
    </row>
    <row r="142" spans="1:11" ht="13.5" customHeight="1" x14ac:dyDescent="0.2">
      <c r="A142" s="129" t="s">
        <v>156</v>
      </c>
      <c r="B142" s="32" t="s">
        <v>85</v>
      </c>
      <c r="C142" s="32"/>
      <c r="D142" s="33" t="s">
        <v>267</v>
      </c>
      <c r="E142" s="40">
        <v>12200</v>
      </c>
      <c r="F142" s="40">
        <v>4453.6000000000004</v>
      </c>
      <c r="G142" s="77">
        <f t="shared" si="5"/>
        <v>7746.4</v>
      </c>
      <c r="H142" s="42"/>
      <c r="I142" s="42"/>
    </row>
    <row r="143" spans="1:11" x14ac:dyDescent="0.2">
      <c r="A143" s="101" t="s">
        <v>156</v>
      </c>
      <c r="B143" s="32"/>
      <c r="C143" s="32"/>
      <c r="D143" s="33" t="s">
        <v>326</v>
      </c>
      <c r="E143" s="40"/>
      <c r="F143" s="40"/>
      <c r="G143" s="77">
        <f t="shared" si="5"/>
        <v>0</v>
      </c>
      <c r="H143" s="42"/>
      <c r="I143" s="42"/>
    </row>
    <row r="144" spans="1:11" ht="17.25" customHeight="1" x14ac:dyDescent="0.2">
      <c r="A144" s="101" t="s">
        <v>156</v>
      </c>
      <c r="B144" s="32"/>
      <c r="C144" s="32"/>
      <c r="D144" s="33" t="s">
        <v>327</v>
      </c>
      <c r="E144" s="40"/>
      <c r="F144" s="40"/>
      <c r="G144" s="77">
        <f t="shared" si="5"/>
        <v>0</v>
      </c>
      <c r="H144" s="42"/>
      <c r="I144" s="42"/>
    </row>
    <row r="145" spans="1:9" ht="15" customHeight="1" x14ac:dyDescent="0.2">
      <c r="A145" s="101" t="s">
        <v>312</v>
      </c>
      <c r="B145" s="32" t="s">
        <v>85</v>
      </c>
      <c r="C145" s="32"/>
      <c r="D145" s="33" t="s">
        <v>311</v>
      </c>
      <c r="E145" s="34">
        <v>13670</v>
      </c>
      <c r="F145" s="34">
        <v>13670</v>
      </c>
      <c r="G145" s="77">
        <f t="shared" si="5"/>
        <v>0</v>
      </c>
      <c r="H145" s="42"/>
      <c r="I145" s="42"/>
    </row>
    <row r="146" spans="1:9" ht="15" customHeight="1" x14ac:dyDescent="0.2">
      <c r="A146" s="90" t="s">
        <v>228</v>
      </c>
      <c r="B146" s="37"/>
      <c r="C146" s="37"/>
      <c r="D146" s="38" t="s">
        <v>268</v>
      </c>
      <c r="E146" s="35">
        <v>59500</v>
      </c>
      <c r="F146" s="35">
        <v>29750</v>
      </c>
      <c r="G146" s="35">
        <f t="shared" si="5"/>
        <v>29750</v>
      </c>
      <c r="H146" s="42"/>
      <c r="I146" s="42"/>
    </row>
    <row r="147" spans="1:9" ht="15" customHeight="1" x14ac:dyDescent="0.2">
      <c r="A147" s="90" t="s">
        <v>203</v>
      </c>
      <c r="B147" s="37" t="s">
        <v>85</v>
      </c>
      <c r="C147" s="37"/>
      <c r="D147" s="38" t="s">
        <v>403</v>
      </c>
      <c r="E147" s="35"/>
      <c r="F147" s="35"/>
      <c r="G147" s="35">
        <f t="shared" si="5"/>
        <v>0</v>
      </c>
      <c r="H147" s="42"/>
      <c r="I147" s="42"/>
    </row>
    <row r="148" spans="1:9" ht="15" customHeight="1" x14ac:dyDescent="0.2">
      <c r="A148" s="90" t="s">
        <v>193</v>
      </c>
      <c r="B148" s="37" t="s">
        <v>85</v>
      </c>
      <c r="C148" s="37" t="s">
        <v>185</v>
      </c>
      <c r="D148" s="38" t="s">
        <v>269</v>
      </c>
      <c r="E148" s="35">
        <v>10000</v>
      </c>
      <c r="F148" s="35"/>
      <c r="G148" s="35">
        <f t="shared" si="5"/>
        <v>10000</v>
      </c>
      <c r="H148" s="42"/>
      <c r="I148" s="42"/>
    </row>
    <row r="149" spans="1:9" ht="25.5" customHeight="1" x14ac:dyDescent="0.2">
      <c r="A149" s="90" t="s">
        <v>478</v>
      </c>
      <c r="B149" s="37"/>
      <c r="C149" s="37"/>
      <c r="D149" s="38" t="s">
        <v>270</v>
      </c>
      <c r="E149" s="41">
        <f>E152+E153+E154+E155+E158+E156+E151+E150+E157</f>
        <v>194500</v>
      </c>
      <c r="F149" s="41">
        <f>F152+F153+F154+F155+F158+F156+F151+F150+F157</f>
        <v>127216.4</v>
      </c>
      <c r="G149" s="35">
        <f t="shared" si="5"/>
        <v>67283.600000000006</v>
      </c>
      <c r="H149" s="42"/>
      <c r="I149" s="42"/>
    </row>
    <row r="150" spans="1:9" ht="18" customHeight="1" x14ac:dyDescent="0.2">
      <c r="A150" s="129" t="s">
        <v>411</v>
      </c>
      <c r="B150" s="95"/>
      <c r="C150" s="95"/>
      <c r="D150" s="96" t="s">
        <v>391</v>
      </c>
      <c r="E150" s="40">
        <f>170000+2000</f>
        <v>172000</v>
      </c>
      <c r="F150" s="40">
        <v>126616.4</v>
      </c>
      <c r="G150" s="77">
        <f t="shared" si="5"/>
        <v>45383.600000000006</v>
      </c>
      <c r="H150" s="42"/>
      <c r="I150" s="42"/>
    </row>
    <row r="151" spans="1:9" ht="18.75" customHeight="1" x14ac:dyDescent="0.2">
      <c r="A151" s="129" t="s">
        <v>439</v>
      </c>
      <c r="B151" s="95"/>
      <c r="C151" s="95"/>
      <c r="D151" s="96" t="s">
        <v>436</v>
      </c>
      <c r="E151" s="40">
        <v>3000</v>
      </c>
      <c r="F151" s="40"/>
      <c r="G151" s="77">
        <f t="shared" si="5"/>
        <v>3000</v>
      </c>
      <c r="H151" s="42"/>
      <c r="I151" s="42"/>
    </row>
    <row r="152" spans="1:9" ht="48" x14ac:dyDescent="0.2">
      <c r="A152" s="129" t="s">
        <v>288</v>
      </c>
      <c r="B152" s="32" t="s">
        <v>85</v>
      </c>
      <c r="C152" s="32"/>
      <c r="D152" s="33" t="s">
        <v>289</v>
      </c>
      <c r="E152" s="34">
        <v>500</v>
      </c>
      <c r="F152" s="34"/>
      <c r="G152" s="77">
        <f t="shared" si="5"/>
        <v>500</v>
      </c>
      <c r="H152" s="86"/>
      <c r="I152" s="42"/>
    </row>
    <row r="153" spans="1:9" ht="12" customHeight="1" x14ac:dyDescent="0.2">
      <c r="A153" s="101" t="s">
        <v>356</v>
      </c>
      <c r="B153" s="32"/>
      <c r="C153" s="32"/>
      <c r="D153" s="33" t="s">
        <v>355</v>
      </c>
      <c r="E153" s="34">
        <v>4000</v>
      </c>
      <c r="F153" s="34"/>
      <c r="G153" s="77">
        <f t="shared" si="5"/>
        <v>4000</v>
      </c>
      <c r="H153" s="42"/>
      <c r="I153" s="42"/>
    </row>
    <row r="154" spans="1:9" ht="26.25" customHeight="1" x14ac:dyDescent="0.2">
      <c r="A154" s="101" t="s">
        <v>271</v>
      </c>
      <c r="B154" s="32"/>
      <c r="C154" s="32"/>
      <c r="D154" s="33" t="s">
        <v>303</v>
      </c>
      <c r="E154" s="34"/>
      <c r="F154" s="34"/>
      <c r="G154" s="77">
        <f t="shared" si="5"/>
        <v>0</v>
      </c>
      <c r="H154" s="42"/>
      <c r="I154" s="42"/>
    </row>
    <row r="155" spans="1:9" ht="13.5" customHeight="1" x14ac:dyDescent="0.2">
      <c r="A155" s="101" t="s">
        <v>301</v>
      </c>
      <c r="B155" s="32"/>
      <c r="C155" s="32"/>
      <c r="D155" s="33" t="s">
        <v>302</v>
      </c>
      <c r="E155" s="34"/>
      <c r="F155" s="34"/>
      <c r="G155" s="77">
        <f t="shared" si="5"/>
        <v>0</v>
      </c>
      <c r="H155" s="42"/>
      <c r="I155" s="42"/>
    </row>
    <row r="156" spans="1:9" ht="12" customHeight="1" x14ac:dyDescent="0.2">
      <c r="A156" s="101" t="s">
        <v>427</v>
      </c>
      <c r="B156" s="32"/>
      <c r="C156" s="32"/>
      <c r="D156" s="33" t="s">
        <v>426</v>
      </c>
      <c r="E156" s="34">
        <v>12000</v>
      </c>
      <c r="F156" s="34">
        <v>600</v>
      </c>
      <c r="G156" s="77">
        <f t="shared" si="5"/>
        <v>11400</v>
      </c>
      <c r="H156" s="42"/>
      <c r="I156" s="42"/>
    </row>
    <row r="157" spans="1:9" ht="12" customHeight="1" x14ac:dyDescent="0.2">
      <c r="A157" s="101" t="s">
        <v>473</v>
      </c>
      <c r="B157" s="32"/>
      <c r="C157" s="32"/>
      <c r="D157" s="33" t="s">
        <v>474</v>
      </c>
      <c r="E157" s="34">
        <v>3000</v>
      </c>
      <c r="F157" s="34"/>
      <c r="G157" s="77">
        <f t="shared" si="5"/>
        <v>3000</v>
      </c>
      <c r="H157" s="42"/>
      <c r="I157" s="42"/>
    </row>
    <row r="158" spans="1:9" ht="24" customHeight="1" x14ac:dyDescent="0.2">
      <c r="A158" s="101" t="s">
        <v>428</v>
      </c>
      <c r="B158" s="32"/>
      <c r="C158" s="32"/>
      <c r="D158" s="33" t="s">
        <v>416</v>
      </c>
      <c r="E158" s="34"/>
      <c r="F158" s="34"/>
      <c r="G158" s="77">
        <f t="shared" si="5"/>
        <v>0</v>
      </c>
      <c r="H158" s="42"/>
      <c r="I158" s="42"/>
    </row>
    <row r="159" spans="1:9" ht="22.5" customHeight="1" x14ac:dyDescent="0.2">
      <c r="A159" s="90" t="s">
        <v>162</v>
      </c>
      <c r="B159" s="37" t="s">
        <v>85</v>
      </c>
      <c r="C159" s="37" t="s">
        <v>186</v>
      </c>
      <c r="D159" s="38" t="s">
        <v>155</v>
      </c>
      <c r="E159" s="35">
        <f>E160+E161+E162</f>
        <v>164165</v>
      </c>
      <c r="F159" s="35">
        <f>F160+F161+F162</f>
        <v>70120.509999999995</v>
      </c>
      <c r="G159" s="35">
        <f t="shared" si="5"/>
        <v>94044.49</v>
      </c>
      <c r="H159" s="42"/>
      <c r="I159" s="42"/>
    </row>
    <row r="160" spans="1:9" ht="15" customHeight="1" x14ac:dyDescent="0.2">
      <c r="A160" s="129" t="s">
        <v>194</v>
      </c>
      <c r="B160" s="32" t="s">
        <v>85</v>
      </c>
      <c r="C160" s="32"/>
      <c r="D160" s="33" t="s">
        <v>272</v>
      </c>
      <c r="E160" s="40">
        <v>107712</v>
      </c>
      <c r="F160" s="40">
        <v>53856</v>
      </c>
      <c r="G160" s="77">
        <f t="shared" si="5"/>
        <v>53856</v>
      </c>
      <c r="H160" s="86"/>
      <c r="I160" s="42"/>
    </row>
    <row r="161" spans="1:19" ht="13.5" customHeight="1" x14ac:dyDescent="0.2">
      <c r="A161" s="129" t="s">
        <v>194</v>
      </c>
      <c r="B161" s="32" t="s">
        <v>85</v>
      </c>
      <c r="C161" s="32"/>
      <c r="D161" s="33" t="s">
        <v>273</v>
      </c>
      <c r="E161" s="40">
        <v>32530</v>
      </c>
      <c r="F161" s="40">
        <v>16264.51</v>
      </c>
      <c r="G161" s="77">
        <f t="shared" si="5"/>
        <v>16265.49</v>
      </c>
      <c r="H161" s="42"/>
      <c r="I161" s="42"/>
    </row>
    <row r="162" spans="1:19" x14ac:dyDescent="0.2">
      <c r="A162" s="129" t="s">
        <v>194</v>
      </c>
      <c r="B162" s="32" t="s">
        <v>85</v>
      </c>
      <c r="C162" s="32"/>
      <c r="D162" s="33" t="s">
        <v>435</v>
      </c>
      <c r="E162" s="40">
        <v>23923</v>
      </c>
      <c r="F162" s="40"/>
      <c r="G162" s="77">
        <f t="shared" si="5"/>
        <v>23923</v>
      </c>
      <c r="H162" s="42"/>
      <c r="I162" s="42"/>
    </row>
    <row r="163" spans="1:19" ht="15" customHeight="1" x14ac:dyDescent="0.2">
      <c r="A163" s="90" t="s">
        <v>165</v>
      </c>
      <c r="B163" s="37" t="s">
        <v>85</v>
      </c>
      <c r="C163" s="37" t="s">
        <v>187</v>
      </c>
      <c r="D163" s="38" t="s">
        <v>274</v>
      </c>
      <c r="E163" s="35">
        <f>E164+E165</f>
        <v>80000</v>
      </c>
      <c r="F163" s="35">
        <f>F164+F165</f>
        <v>31382</v>
      </c>
      <c r="G163" s="35">
        <f t="shared" si="5"/>
        <v>48618</v>
      </c>
      <c r="H163" s="42"/>
      <c r="I163" s="42"/>
    </row>
    <row r="164" spans="1:19" ht="17.25" customHeight="1" x14ac:dyDescent="0.2">
      <c r="A164" s="129" t="s">
        <v>165</v>
      </c>
      <c r="B164" s="97" t="s">
        <v>85</v>
      </c>
      <c r="C164" s="97"/>
      <c r="D164" s="98" t="s">
        <v>292</v>
      </c>
      <c r="E164" s="85">
        <v>80000</v>
      </c>
      <c r="F164" s="85">
        <v>31382</v>
      </c>
      <c r="G164" s="77">
        <f t="shared" si="5"/>
        <v>48618</v>
      </c>
      <c r="H164" s="42"/>
      <c r="I164" s="42"/>
    </row>
    <row r="165" spans="1:19" ht="24.75" customHeight="1" x14ac:dyDescent="0.2">
      <c r="A165" s="101" t="s">
        <v>446</v>
      </c>
      <c r="B165" s="97"/>
      <c r="C165" s="97"/>
      <c r="D165" s="98" t="s">
        <v>445</v>
      </c>
      <c r="E165" s="85"/>
      <c r="F165" s="85"/>
      <c r="G165" s="77">
        <f t="shared" si="5"/>
        <v>0</v>
      </c>
      <c r="H165" s="42"/>
      <c r="I165" s="42"/>
    </row>
    <row r="166" spans="1:19" ht="18.75" customHeight="1" x14ac:dyDescent="0.2">
      <c r="A166" s="90" t="s">
        <v>218</v>
      </c>
      <c r="B166" s="37"/>
      <c r="C166" s="37"/>
      <c r="D166" s="38" t="s">
        <v>227</v>
      </c>
      <c r="E166" s="35">
        <f>E167+E175</f>
        <v>3784190.87</v>
      </c>
      <c r="F166" s="35">
        <f>F167+F175</f>
        <v>521308.96</v>
      </c>
      <c r="G166" s="35">
        <f t="shared" si="5"/>
        <v>3262881.91</v>
      </c>
      <c r="H166" s="42"/>
      <c r="I166" s="42"/>
    </row>
    <row r="167" spans="1:19" ht="24" customHeight="1" x14ac:dyDescent="0.2">
      <c r="A167" s="90" t="s">
        <v>221</v>
      </c>
      <c r="B167" s="37"/>
      <c r="C167" s="37"/>
      <c r="D167" s="38" t="s">
        <v>222</v>
      </c>
      <c r="E167" s="35">
        <f>E168+E170+E171+E169+E172+E173+E174</f>
        <v>3671190.87</v>
      </c>
      <c r="F167" s="35">
        <f>F168+F170+F171+F169+F172+F173+F174</f>
        <v>432818.96</v>
      </c>
      <c r="G167" s="35">
        <f>G168+G170+G171+G169+G172+G173+G174</f>
        <v>3238371.91</v>
      </c>
      <c r="H167" s="42"/>
      <c r="I167" s="42"/>
    </row>
    <row r="168" spans="1:19" ht="25.5" customHeight="1" x14ac:dyDescent="0.2">
      <c r="A168" s="129" t="s">
        <v>236</v>
      </c>
      <c r="B168" s="99"/>
      <c r="C168" s="99"/>
      <c r="D168" s="98" t="s">
        <v>280</v>
      </c>
      <c r="E168" s="85">
        <v>1588190.87</v>
      </c>
      <c r="F168" s="85">
        <v>432818.96</v>
      </c>
      <c r="G168" s="77">
        <f t="shared" ref="G168:G198" si="6">E168-F168</f>
        <v>1155371.9100000001</v>
      </c>
      <c r="H168" s="42">
        <v>188500.21</v>
      </c>
      <c r="I168" s="42"/>
      <c r="J168" s="23"/>
      <c r="K168" s="22"/>
      <c r="M168" s="1"/>
      <c r="N168" s="1"/>
      <c r="O168" s="1"/>
      <c r="P168" s="1"/>
      <c r="Q168" s="1"/>
      <c r="R168" s="1"/>
      <c r="S168" s="20"/>
    </row>
    <row r="169" spans="1:19" ht="15.75" customHeight="1" x14ac:dyDescent="0.2">
      <c r="A169" s="129" t="s">
        <v>220</v>
      </c>
      <c r="B169" s="97"/>
      <c r="C169" s="97"/>
      <c r="D169" s="98" t="s">
        <v>279</v>
      </c>
      <c r="E169" s="85"/>
      <c r="F169" s="85"/>
      <c r="G169" s="77">
        <f t="shared" si="6"/>
        <v>0</v>
      </c>
      <c r="H169" s="42"/>
      <c r="I169" s="91"/>
      <c r="J169" s="23"/>
      <c r="K169" s="23"/>
      <c r="L169" s="23"/>
      <c r="M169" s="23"/>
      <c r="N169" s="23"/>
      <c r="O169" s="23"/>
      <c r="P169" s="23"/>
      <c r="Q169" s="23"/>
      <c r="R169" s="23"/>
      <c r="S169" s="23"/>
    </row>
    <row r="170" spans="1:19" ht="28.5" customHeight="1" x14ac:dyDescent="0.2">
      <c r="A170" s="129" t="s">
        <v>393</v>
      </c>
      <c r="B170" s="70"/>
      <c r="C170" s="70"/>
      <c r="D170" s="71" t="s">
        <v>466</v>
      </c>
      <c r="E170" s="85">
        <v>1978000</v>
      </c>
      <c r="F170" s="34"/>
      <c r="G170" s="77">
        <f t="shared" si="6"/>
        <v>1978000</v>
      </c>
      <c r="H170" s="42">
        <v>1048252.49</v>
      </c>
      <c r="I170" s="148" t="s">
        <v>484</v>
      </c>
      <c r="J170" s="23"/>
      <c r="K170" s="24"/>
      <c r="L170" s="25"/>
      <c r="M170" s="25"/>
      <c r="N170" s="26"/>
      <c r="O170" s="27"/>
      <c r="P170" s="27"/>
      <c r="Q170" s="27"/>
      <c r="R170" s="27"/>
      <c r="S170" s="23"/>
    </row>
    <row r="171" spans="1:19" ht="24" x14ac:dyDescent="0.2">
      <c r="A171" s="129" t="s">
        <v>393</v>
      </c>
      <c r="B171" s="70"/>
      <c r="C171" s="70"/>
      <c r="D171" s="71" t="s">
        <v>467</v>
      </c>
      <c r="E171" s="34">
        <v>105000</v>
      </c>
      <c r="F171" s="34"/>
      <c r="G171" s="77">
        <f t="shared" si="6"/>
        <v>105000</v>
      </c>
      <c r="H171" s="42">
        <v>52500</v>
      </c>
      <c r="I171" s="148"/>
      <c r="K171" s="23"/>
      <c r="L171" s="23"/>
      <c r="M171" s="23"/>
      <c r="N171" s="23"/>
      <c r="O171" s="23"/>
      <c r="P171" s="23"/>
      <c r="Q171" s="23"/>
      <c r="R171" s="23"/>
      <c r="S171" s="23"/>
    </row>
    <row r="172" spans="1:19" ht="72.75" customHeight="1" x14ac:dyDescent="0.2">
      <c r="A172" s="129" t="s">
        <v>394</v>
      </c>
      <c r="B172" s="70"/>
      <c r="C172" s="70"/>
      <c r="D172" s="71" t="s">
        <v>395</v>
      </c>
      <c r="E172" s="34"/>
      <c r="F172" s="34"/>
      <c r="G172" s="77">
        <f t="shared" si="6"/>
        <v>0</v>
      </c>
      <c r="H172" s="42"/>
      <c r="I172" s="42"/>
      <c r="M172" s="1"/>
      <c r="N172" s="1"/>
      <c r="O172" s="1"/>
      <c r="P172" s="1"/>
      <c r="Q172" s="1"/>
      <c r="R172" s="1"/>
      <c r="S172" s="20"/>
    </row>
    <row r="173" spans="1:19" ht="36.75" customHeight="1" x14ac:dyDescent="0.2">
      <c r="A173" s="129" t="s">
        <v>447</v>
      </c>
      <c r="B173" s="70"/>
      <c r="C173" s="70"/>
      <c r="D173" s="71" t="s">
        <v>396</v>
      </c>
      <c r="E173" s="34"/>
      <c r="F173" s="34"/>
      <c r="G173" s="77">
        <f t="shared" si="6"/>
        <v>0</v>
      </c>
      <c r="H173" s="42"/>
      <c r="I173" s="42"/>
      <c r="M173" s="1"/>
      <c r="N173" s="1"/>
      <c r="O173" s="1"/>
      <c r="P173" s="1"/>
      <c r="Q173" s="1"/>
      <c r="R173" s="1"/>
      <c r="S173" s="20"/>
    </row>
    <row r="174" spans="1:19" ht="35.25" customHeight="1" x14ac:dyDescent="0.2">
      <c r="A174" s="129" t="s">
        <v>459</v>
      </c>
      <c r="B174" s="70"/>
      <c r="C174" s="70"/>
      <c r="D174" s="71" t="s">
        <v>460</v>
      </c>
      <c r="E174" s="34"/>
      <c r="F174" s="34"/>
      <c r="G174" s="77">
        <f t="shared" si="6"/>
        <v>0</v>
      </c>
      <c r="H174" s="42"/>
      <c r="I174" s="42"/>
      <c r="M174" s="1"/>
      <c r="N174" s="1"/>
      <c r="O174" s="1"/>
      <c r="P174" s="1"/>
      <c r="Q174" s="1"/>
      <c r="R174" s="1"/>
      <c r="S174" s="1"/>
    </row>
    <row r="175" spans="1:19" ht="24.75" customHeight="1" x14ac:dyDescent="0.2">
      <c r="A175" s="90" t="s">
        <v>295</v>
      </c>
      <c r="B175" s="37"/>
      <c r="C175" s="37"/>
      <c r="D175" s="38" t="s">
        <v>335</v>
      </c>
      <c r="E175" s="35">
        <f>SUM(E176:E180)</f>
        <v>113000</v>
      </c>
      <c r="F175" s="35">
        <f>SUM(F176:F180)</f>
        <v>88490</v>
      </c>
      <c r="G175" s="35">
        <f t="shared" si="6"/>
        <v>24510</v>
      </c>
      <c r="H175" s="42"/>
      <c r="I175" s="42"/>
      <c r="M175" s="21"/>
    </row>
    <row r="176" spans="1:19" x14ac:dyDescent="0.2">
      <c r="A176" s="129" t="s">
        <v>477</v>
      </c>
      <c r="B176" s="95"/>
      <c r="C176" s="95"/>
      <c r="D176" s="96" t="s">
        <v>437</v>
      </c>
      <c r="E176" s="69">
        <v>10000</v>
      </c>
      <c r="F176" s="69">
        <v>10000</v>
      </c>
      <c r="G176" s="77">
        <f t="shared" si="6"/>
        <v>0</v>
      </c>
      <c r="H176" s="42"/>
      <c r="I176" s="42"/>
    </row>
    <row r="177" spans="1:16" ht="24" x14ac:dyDescent="0.2">
      <c r="A177" s="101" t="s">
        <v>296</v>
      </c>
      <c r="B177" s="32"/>
      <c r="C177" s="32"/>
      <c r="D177" s="33" t="s">
        <v>297</v>
      </c>
      <c r="E177" s="34">
        <v>100000</v>
      </c>
      <c r="F177" s="34">
        <v>78490</v>
      </c>
      <c r="G177" s="77">
        <f t="shared" si="6"/>
        <v>21510</v>
      </c>
      <c r="H177" s="42"/>
      <c r="I177" s="42"/>
    </row>
    <row r="178" spans="1:16" ht="48" x14ac:dyDescent="0.2">
      <c r="A178" s="101" t="s">
        <v>331</v>
      </c>
      <c r="B178" s="32"/>
      <c r="C178" s="32"/>
      <c r="D178" s="33" t="s">
        <v>332</v>
      </c>
      <c r="E178" s="34">
        <f>12000-12000</f>
        <v>0</v>
      </c>
      <c r="F178" s="34"/>
      <c r="G178" s="77">
        <f t="shared" si="6"/>
        <v>0</v>
      </c>
      <c r="H178" s="42"/>
      <c r="I178" s="42"/>
      <c r="K178" s="1"/>
      <c r="L178" s="1"/>
    </row>
    <row r="179" spans="1:16" ht="36" x14ac:dyDescent="0.2">
      <c r="A179" s="101" t="s">
        <v>333</v>
      </c>
      <c r="B179" s="32"/>
      <c r="C179" s="32"/>
      <c r="D179" s="33" t="s">
        <v>334</v>
      </c>
      <c r="E179" s="34"/>
      <c r="F179" s="34"/>
      <c r="G179" s="77">
        <f t="shared" si="6"/>
        <v>0</v>
      </c>
      <c r="H179" s="42"/>
      <c r="I179" s="42"/>
      <c r="K179" s="1"/>
      <c r="L179" s="1"/>
      <c r="M179" s="1"/>
      <c r="N179" s="1"/>
      <c r="O179" s="1"/>
      <c r="P179" s="1"/>
    </row>
    <row r="180" spans="1:16" ht="36" x14ac:dyDescent="0.2">
      <c r="A180" s="129" t="s">
        <v>419</v>
      </c>
      <c r="B180" s="100"/>
      <c r="C180" s="100"/>
      <c r="D180" s="96" t="s">
        <v>417</v>
      </c>
      <c r="E180" s="40">
        <v>3000</v>
      </c>
      <c r="F180" s="40"/>
      <c r="G180" s="77">
        <f t="shared" si="6"/>
        <v>3000</v>
      </c>
      <c r="H180" s="42"/>
      <c r="I180" s="42"/>
      <c r="K180" s="17"/>
      <c r="L180" s="18"/>
      <c r="M180" s="1"/>
      <c r="N180" s="1"/>
      <c r="O180" s="1"/>
      <c r="P180" s="1"/>
    </row>
    <row r="181" spans="1:16" ht="15" customHeight="1" x14ac:dyDescent="0.2">
      <c r="A181" s="90" t="s">
        <v>164</v>
      </c>
      <c r="B181" s="37"/>
      <c r="C181" s="37" t="s">
        <v>188</v>
      </c>
      <c r="D181" s="38" t="s">
        <v>284</v>
      </c>
      <c r="E181" s="35">
        <f>E182</f>
        <v>2361468.44</v>
      </c>
      <c r="F181" s="35">
        <f>F182</f>
        <v>1339285.8500000001</v>
      </c>
      <c r="G181" s="35">
        <f t="shared" si="6"/>
        <v>1022182.5899999999</v>
      </c>
      <c r="H181" s="42"/>
      <c r="I181" s="42"/>
      <c r="K181" s="1"/>
      <c r="L181" s="1"/>
      <c r="M181" s="18"/>
      <c r="N181" s="19"/>
      <c r="O181" s="1"/>
      <c r="P181" s="1"/>
    </row>
    <row r="182" spans="1:16" ht="22.5" customHeight="1" x14ac:dyDescent="0.2">
      <c r="A182" s="90" t="s">
        <v>163</v>
      </c>
      <c r="B182" s="37" t="s">
        <v>85</v>
      </c>
      <c r="C182" s="37" t="s">
        <v>189</v>
      </c>
      <c r="D182" s="38" t="s">
        <v>407</v>
      </c>
      <c r="E182" s="35">
        <f>E184+E185+E186+E188+E192+E193+E195+E187+E199+E198+E190+E191+E194+E189+E196+E197</f>
        <v>2361468.44</v>
      </c>
      <c r="F182" s="35">
        <f>F184+F185+F186+F188+F192+F193+F195+F187+F199+F198+F190+F191+F194+F189+F196+F197</f>
        <v>1339285.8500000001</v>
      </c>
      <c r="G182" s="35">
        <f t="shared" si="6"/>
        <v>1022182.5899999999</v>
      </c>
      <c r="H182" s="42"/>
      <c r="I182" s="42"/>
      <c r="M182" s="1"/>
      <c r="N182" s="1"/>
      <c r="O182" s="1"/>
      <c r="P182" s="1"/>
    </row>
    <row r="183" spans="1:16" ht="30.75" customHeight="1" x14ac:dyDescent="0.2">
      <c r="A183" s="90" t="s">
        <v>410</v>
      </c>
      <c r="B183" s="37"/>
      <c r="C183" s="37"/>
      <c r="D183" s="38" t="s">
        <v>409</v>
      </c>
      <c r="E183" s="35">
        <f>E184+E185+E186+E188+E192+E193+E187+E195+E198+E190+E191+E194+E199+E189+E196+E197</f>
        <v>2361468.44</v>
      </c>
      <c r="F183" s="35">
        <f>F184+F185+F186+F188+F192+F193+F187+F195+F198+F190+F191+F194+F199+F189+F196+F197</f>
        <v>1339285.8500000001</v>
      </c>
      <c r="G183" s="35">
        <f t="shared" si="6"/>
        <v>1022182.5899999999</v>
      </c>
      <c r="H183" s="42"/>
      <c r="I183" s="42"/>
    </row>
    <row r="184" spans="1:16" ht="18" customHeight="1" x14ac:dyDescent="0.2">
      <c r="A184" s="129" t="s">
        <v>278</v>
      </c>
      <c r="B184" s="32" t="s">
        <v>85</v>
      </c>
      <c r="C184" s="32"/>
      <c r="D184" s="33" t="s">
        <v>418</v>
      </c>
      <c r="E184" s="34">
        <v>675000</v>
      </c>
      <c r="F184" s="34">
        <v>392087.42</v>
      </c>
      <c r="G184" s="77">
        <f t="shared" si="6"/>
        <v>282912.58</v>
      </c>
      <c r="H184" s="42"/>
      <c r="I184" s="42"/>
    </row>
    <row r="185" spans="1:16" ht="18" customHeight="1" x14ac:dyDescent="0.2">
      <c r="A185" s="129" t="s">
        <v>337</v>
      </c>
      <c r="B185" s="32" t="s">
        <v>85</v>
      </c>
      <c r="C185" s="32"/>
      <c r="D185" s="33" t="s">
        <v>281</v>
      </c>
      <c r="E185" s="34">
        <v>300000</v>
      </c>
      <c r="F185" s="28">
        <v>178076.93</v>
      </c>
      <c r="G185" s="77">
        <f t="shared" si="6"/>
        <v>121923.07</v>
      </c>
      <c r="H185" s="42"/>
      <c r="I185" s="42"/>
    </row>
    <row r="186" spans="1:16" ht="18" customHeight="1" x14ac:dyDescent="0.2">
      <c r="A186" s="129" t="s">
        <v>157</v>
      </c>
      <c r="B186" s="32" t="s">
        <v>85</v>
      </c>
      <c r="C186" s="32"/>
      <c r="D186" s="33" t="s">
        <v>282</v>
      </c>
      <c r="E186" s="34">
        <f>180000+30000</f>
        <v>210000</v>
      </c>
      <c r="F186" s="34">
        <v>210000</v>
      </c>
      <c r="G186" s="77">
        <f t="shared" si="6"/>
        <v>0</v>
      </c>
      <c r="H186" s="42"/>
      <c r="I186" s="42"/>
    </row>
    <row r="187" spans="1:16" ht="18" customHeight="1" x14ac:dyDescent="0.2">
      <c r="A187" s="129" t="s">
        <v>191</v>
      </c>
      <c r="B187" s="32"/>
      <c r="C187" s="32"/>
      <c r="D187" s="33" t="s">
        <v>290</v>
      </c>
      <c r="E187" s="34">
        <v>74050</v>
      </c>
      <c r="F187" s="34">
        <v>74050</v>
      </c>
      <c r="G187" s="77">
        <f t="shared" si="6"/>
        <v>0</v>
      </c>
      <c r="H187" s="42"/>
      <c r="I187" s="42"/>
    </row>
    <row r="188" spans="1:16" x14ac:dyDescent="0.2">
      <c r="A188" s="129" t="s">
        <v>190</v>
      </c>
      <c r="B188" s="32"/>
      <c r="C188" s="32"/>
      <c r="D188" s="33" t="s">
        <v>283</v>
      </c>
      <c r="E188" s="34">
        <f>406600+194900+36616.42</f>
        <v>638116.42000000004</v>
      </c>
      <c r="F188" s="34">
        <v>485071.5</v>
      </c>
      <c r="G188" s="77">
        <f t="shared" si="6"/>
        <v>153044.92000000004</v>
      </c>
      <c r="H188" s="42"/>
      <c r="I188" s="42"/>
    </row>
    <row r="189" spans="1:16" ht="48" customHeight="1" x14ac:dyDescent="0.2">
      <c r="A189" s="129" t="s">
        <v>457</v>
      </c>
      <c r="B189" s="32"/>
      <c r="C189" s="32"/>
      <c r="D189" s="33" t="s">
        <v>456</v>
      </c>
      <c r="E189" s="34"/>
      <c r="F189" s="34"/>
      <c r="G189" s="77">
        <f t="shared" si="6"/>
        <v>0</v>
      </c>
      <c r="H189" s="42"/>
      <c r="I189" s="42"/>
    </row>
    <row r="190" spans="1:16" ht="24" x14ac:dyDescent="0.2">
      <c r="A190" s="129" t="s">
        <v>486</v>
      </c>
      <c r="B190" s="32"/>
      <c r="C190" s="32"/>
      <c r="D190" s="33" t="s">
        <v>444</v>
      </c>
      <c r="E190" s="34">
        <v>200000</v>
      </c>
      <c r="F190" s="34"/>
      <c r="G190" s="77">
        <f t="shared" si="6"/>
        <v>200000</v>
      </c>
      <c r="H190" s="42"/>
      <c r="I190" s="42"/>
    </row>
    <row r="191" spans="1:16" ht="36" x14ac:dyDescent="0.2">
      <c r="A191" s="129" t="s">
        <v>441</v>
      </c>
      <c r="B191" s="32"/>
      <c r="C191" s="32"/>
      <c r="D191" s="33" t="s">
        <v>440</v>
      </c>
      <c r="E191" s="34">
        <f>114000-60500</f>
        <v>53500</v>
      </c>
      <c r="F191" s="34"/>
      <c r="G191" s="77">
        <f t="shared" si="6"/>
        <v>53500</v>
      </c>
      <c r="H191" s="42"/>
      <c r="I191" s="42"/>
    </row>
    <row r="192" spans="1:16" ht="30.75" customHeight="1" x14ac:dyDescent="0.2">
      <c r="A192" s="129" t="s">
        <v>402</v>
      </c>
      <c r="B192" s="32"/>
      <c r="C192" s="32"/>
      <c r="D192" s="33" t="s">
        <v>414</v>
      </c>
      <c r="E192" s="34"/>
      <c r="F192" s="34"/>
      <c r="G192" s="77">
        <f t="shared" si="6"/>
        <v>0</v>
      </c>
      <c r="H192" s="42"/>
      <c r="I192" s="42"/>
    </row>
    <row r="193" spans="1:16" ht="27.75" customHeight="1" x14ac:dyDescent="0.2">
      <c r="A193" s="129" t="s">
        <v>397</v>
      </c>
      <c r="B193" s="32"/>
      <c r="C193" s="32"/>
      <c r="D193" s="33" t="s">
        <v>415</v>
      </c>
      <c r="E193" s="34"/>
      <c r="F193" s="34"/>
      <c r="G193" s="77">
        <f t="shared" si="6"/>
        <v>0</v>
      </c>
      <c r="H193" s="42"/>
      <c r="I193" s="42"/>
    </row>
    <row r="194" spans="1:16" ht="60" x14ac:dyDescent="0.2">
      <c r="A194" s="129" t="s">
        <v>480</v>
      </c>
      <c r="B194" s="32"/>
      <c r="C194" s="32"/>
      <c r="D194" s="33" t="s">
        <v>451</v>
      </c>
      <c r="E194" s="34"/>
      <c r="F194" s="34"/>
      <c r="G194" s="77">
        <f t="shared" si="6"/>
        <v>0</v>
      </c>
      <c r="H194" s="42"/>
      <c r="I194" s="42"/>
    </row>
    <row r="195" spans="1:16" ht="24" x14ac:dyDescent="0.2">
      <c r="A195" s="129" t="s">
        <v>423</v>
      </c>
      <c r="B195" s="32"/>
      <c r="C195" s="32"/>
      <c r="D195" s="33" t="s">
        <v>422</v>
      </c>
      <c r="E195" s="34">
        <v>121300</v>
      </c>
      <c r="F195" s="34"/>
      <c r="G195" s="77">
        <f t="shared" si="6"/>
        <v>121300</v>
      </c>
      <c r="H195" s="42"/>
      <c r="I195" s="42"/>
    </row>
    <row r="196" spans="1:16" ht="60" x14ac:dyDescent="0.2">
      <c r="A196" s="129" t="s">
        <v>463</v>
      </c>
      <c r="B196" s="32"/>
      <c r="C196" s="32"/>
      <c r="D196" s="33" t="s">
        <v>469</v>
      </c>
      <c r="E196" s="34">
        <v>62651.41</v>
      </c>
      <c r="F196" s="34"/>
      <c r="G196" s="77">
        <f t="shared" si="6"/>
        <v>62651.41</v>
      </c>
      <c r="H196" s="42"/>
      <c r="I196" s="42"/>
    </row>
    <row r="197" spans="1:16" ht="62.25" customHeight="1" x14ac:dyDescent="0.2">
      <c r="A197" s="129" t="s">
        <v>464</v>
      </c>
      <c r="B197" s="32"/>
      <c r="C197" s="32"/>
      <c r="D197" s="33" t="s">
        <v>470</v>
      </c>
      <c r="E197" s="34">
        <v>26850.61</v>
      </c>
      <c r="F197" s="34"/>
      <c r="G197" s="77">
        <f t="shared" si="6"/>
        <v>26850.61</v>
      </c>
      <c r="H197">
        <f>26600+11297+52200</f>
        <v>90097</v>
      </c>
      <c r="I197" s="16">
        <f>E196+E197-H197</f>
        <v>-594.97999999999593</v>
      </c>
    </row>
    <row r="198" spans="1:16" ht="24" x14ac:dyDescent="0.2">
      <c r="A198" s="129" t="s">
        <v>430</v>
      </c>
      <c r="B198" s="32"/>
      <c r="C198" s="32"/>
      <c r="D198" s="33" t="s">
        <v>431</v>
      </c>
      <c r="E198" s="34"/>
      <c r="F198" s="34"/>
      <c r="G198" s="77">
        <f t="shared" si="6"/>
        <v>0</v>
      </c>
      <c r="H198" s="42"/>
      <c r="I198" s="42"/>
    </row>
    <row r="199" spans="1:16" ht="48" x14ac:dyDescent="0.2">
      <c r="A199" s="129" t="s">
        <v>408</v>
      </c>
      <c r="B199" s="32"/>
      <c r="C199" s="32"/>
      <c r="D199" s="33" t="s">
        <v>406</v>
      </c>
      <c r="E199" s="34"/>
      <c r="F199" s="34"/>
      <c r="G199" s="77">
        <f>E200-F200</f>
        <v>0</v>
      </c>
      <c r="H199" s="42"/>
      <c r="I199" s="42"/>
    </row>
    <row r="200" spans="1:16" ht="15" customHeight="1" x14ac:dyDescent="0.2">
      <c r="A200" s="90" t="s">
        <v>315</v>
      </c>
      <c r="B200" s="37"/>
      <c r="C200" s="37"/>
      <c r="D200" s="38" t="s">
        <v>316</v>
      </c>
      <c r="E200" s="35">
        <f>E201+E203+E202</f>
        <v>0</v>
      </c>
      <c r="F200" s="35">
        <f>F201+F203+F202</f>
        <v>0</v>
      </c>
      <c r="G200" s="35">
        <f>E201-F201</f>
        <v>0</v>
      </c>
      <c r="H200" s="42"/>
      <c r="I200" s="42"/>
      <c r="K200" s="1"/>
      <c r="L200" s="1"/>
      <c r="M200" s="18"/>
      <c r="N200" s="19"/>
      <c r="O200" s="1"/>
      <c r="P200" s="1"/>
    </row>
    <row r="201" spans="1:16" ht="60" x14ac:dyDescent="0.2">
      <c r="A201" s="101" t="s">
        <v>313</v>
      </c>
      <c r="B201" s="32"/>
      <c r="C201" s="32"/>
      <c r="D201" s="33" t="s">
        <v>317</v>
      </c>
      <c r="E201" s="34"/>
      <c r="F201" s="34"/>
      <c r="G201" s="77">
        <f>E202-F202</f>
        <v>0</v>
      </c>
      <c r="H201" s="42"/>
      <c r="I201" s="42"/>
    </row>
    <row r="202" spans="1:16" ht="86.25" customHeight="1" x14ac:dyDescent="0.2">
      <c r="A202" s="101" t="s">
        <v>329</v>
      </c>
      <c r="B202" s="32"/>
      <c r="C202" s="32"/>
      <c r="D202" s="33" t="s">
        <v>330</v>
      </c>
      <c r="E202" s="34"/>
      <c r="F202" s="34"/>
      <c r="G202" s="77">
        <f>E203-F203</f>
        <v>0</v>
      </c>
      <c r="H202" s="42"/>
      <c r="I202" s="42"/>
    </row>
    <row r="203" spans="1:16" ht="62.25" customHeight="1" x14ac:dyDescent="0.2">
      <c r="A203" s="101" t="s">
        <v>314</v>
      </c>
      <c r="B203" s="32"/>
      <c r="C203" s="32"/>
      <c r="D203" s="33" t="s">
        <v>318</v>
      </c>
      <c r="E203" s="34"/>
      <c r="F203" s="34"/>
      <c r="G203" s="77">
        <f>E204-F204</f>
        <v>0</v>
      </c>
      <c r="H203" s="42"/>
      <c r="I203" s="42"/>
    </row>
    <row r="204" spans="1:16" x14ac:dyDescent="0.2">
      <c r="A204" s="42"/>
      <c r="B204" s="42"/>
      <c r="C204" s="42"/>
      <c r="D204" s="42"/>
      <c r="E204" s="42"/>
      <c r="F204" s="42"/>
      <c r="G204" s="42"/>
      <c r="H204" s="42"/>
      <c r="I204" s="42"/>
    </row>
    <row r="205" spans="1:16" ht="15" customHeight="1" x14ac:dyDescent="0.2">
      <c r="A205" s="90" t="s">
        <v>305</v>
      </c>
      <c r="B205" s="37"/>
      <c r="C205" s="37"/>
      <c r="D205" s="38" t="s">
        <v>307</v>
      </c>
      <c r="E205" s="35">
        <f>E208</f>
        <v>163000</v>
      </c>
      <c r="F205" s="35">
        <f>F208</f>
        <v>81482.399999999994</v>
      </c>
      <c r="G205" s="35">
        <f>E205-F205</f>
        <v>81517.600000000006</v>
      </c>
      <c r="H205" s="42"/>
      <c r="I205" s="42"/>
    </row>
    <row r="206" spans="1:16" ht="16.5" customHeight="1" x14ac:dyDescent="0.2">
      <c r="A206" s="93" t="s">
        <v>306</v>
      </c>
      <c r="B206" s="32"/>
      <c r="C206" s="32"/>
      <c r="D206" s="38" t="s">
        <v>304</v>
      </c>
      <c r="E206" s="34"/>
      <c r="F206" s="34"/>
      <c r="G206" s="35"/>
      <c r="H206" s="42"/>
      <c r="I206" s="42"/>
    </row>
    <row r="207" spans="1:16" x14ac:dyDescent="0.2">
      <c r="A207" s="93" t="s">
        <v>308</v>
      </c>
      <c r="B207" s="32"/>
      <c r="C207" s="32"/>
      <c r="D207" s="38" t="s">
        <v>310</v>
      </c>
      <c r="E207" s="34"/>
      <c r="F207" s="34"/>
      <c r="G207" s="35"/>
      <c r="H207" s="42"/>
      <c r="I207" s="42"/>
    </row>
    <row r="208" spans="1:16" ht="24.75" customHeight="1" x14ac:dyDescent="0.2">
      <c r="A208" s="101" t="s">
        <v>412</v>
      </c>
      <c r="B208" s="32"/>
      <c r="C208" s="32"/>
      <c r="D208" s="38" t="s">
        <v>309</v>
      </c>
      <c r="E208" s="34">
        <v>163000</v>
      </c>
      <c r="F208" s="34">
        <v>81482.399999999994</v>
      </c>
      <c r="G208" s="77">
        <f>E208-F208</f>
        <v>81517.600000000006</v>
      </c>
      <c r="H208" s="42"/>
      <c r="I208" s="42"/>
    </row>
    <row r="209" spans="1:9" x14ac:dyDescent="0.2">
      <c r="A209" s="90" t="s">
        <v>294</v>
      </c>
      <c r="B209" s="37"/>
      <c r="C209" s="37"/>
      <c r="D209" s="38" t="s">
        <v>293</v>
      </c>
      <c r="E209" s="35">
        <f>E211</f>
        <v>0</v>
      </c>
      <c r="F209" s="35">
        <f>F211</f>
        <v>0</v>
      </c>
      <c r="G209" s="35">
        <f>E209-F209</f>
        <v>0</v>
      </c>
      <c r="H209" s="42"/>
      <c r="I209" s="42"/>
    </row>
    <row r="210" spans="1:9" s="120" customFormat="1" ht="24" x14ac:dyDescent="0.2">
      <c r="A210" s="101" t="s">
        <v>291</v>
      </c>
      <c r="B210" s="100"/>
      <c r="C210" s="100"/>
      <c r="D210" s="96" t="s">
        <v>293</v>
      </c>
      <c r="E210" s="69"/>
      <c r="F210" s="69"/>
      <c r="G210" s="77"/>
      <c r="H210" s="86"/>
      <c r="I210" s="86"/>
    </row>
    <row r="211" spans="1:9" ht="24" x14ac:dyDescent="0.2">
      <c r="A211" s="101" t="s">
        <v>291</v>
      </c>
      <c r="B211" s="32"/>
      <c r="C211" s="32"/>
      <c r="D211" s="33" t="s">
        <v>324</v>
      </c>
      <c r="E211" s="34"/>
      <c r="F211" s="34"/>
      <c r="G211" s="77">
        <f>E211-F211</f>
        <v>0</v>
      </c>
      <c r="H211" s="42"/>
      <c r="I211" s="42"/>
    </row>
    <row r="212" spans="1:9" x14ac:dyDescent="0.2">
      <c r="A212" s="101" t="s">
        <v>148</v>
      </c>
      <c r="B212" s="32" t="s">
        <v>87</v>
      </c>
      <c r="C212" s="32" t="s">
        <v>12</v>
      </c>
      <c r="D212" s="33" t="s">
        <v>11</v>
      </c>
      <c r="E212" s="34"/>
      <c r="F212" s="34"/>
      <c r="G212" s="77">
        <f>E212-F212</f>
        <v>0</v>
      </c>
      <c r="H212" s="42"/>
      <c r="I212" s="42"/>
    </row>
    <row r="213" spans="1:9" ht="24" x14ac:dyDescent="0.2">
      <c r="A213" s="101" t="s">
        <v>13</v>
      </c>
      <c r="B213" s="32" t="s">
        <v>15</v>
      </c>
      <c r="C213" s="32" t="s">
        <v>16</v>
      </c>
      <c r="D213" s="33" t="s">
        <v>14</v>
      </c>
      <c r="E213" s="34"/>
      <c r="F213" s="34"/>
      <c r="G213" s="77">
        <f>E213-F213</f>
        <v>0</v>
      </c>
      <c r="H213" s="42"/>
      <c r="I213" s="42"/>
    </row>
    <row r="214" spans="1:9" s="119" customFormat="1" ht="30.75" customHeight="1" x14ac:dyDescent="0.2">
      <c r="A214" s="88" t="s">
        <v>17</v>
      </c>
      <c r="B214" s="122" t="s">
        <v>19</v>
      </c>
      <c r="C214" s="122" t="s">
        <v>20</v>
      </c>
      <c r="D214" s="122" t="s">
        <v>18</v>
      </c>
      <c r="E214" s="81">
        <f>E15-E125</f>
        <v>-945710.87000000104</v>
      </c>
      <c r="F214" s="67">
        <f>F15-F125</f>
        <v>-430161.48000000045</v>
      </c>
      <c r="G214" s="35">
        <f>E214-F214</f>
        <v>-515549.3900000006</v>
      </c>
      <c r="H214" s="121"/>
      <c r="I214" s="121"/>
    </row>
    <row r="215" spans="1:9" s="135" customFormat="1" ht="21" customHeight="1" x14ac:dyDescent="0.2">
      <c r="A215" s="130" t="s">
        <v>56</v>
      </c>
      <c r="B215" s="131"/>
      <c r="C215" s="131"/>
      <c r="D215" s="132"/>
      <c r="E215" s="133"/>
      <c r="F215" s="134"/>
      <c r="G215" s="134"/>
      <c r="H215" s="134"/>
      <c r="I215" s="134"/>
    </row>
    <row r="216" spans="1:9" x14ac:dyDescent="0.2">
      <c r="A216" s="152" t="s">
        <v>55</v>
      </c>
      <c r="B216" s="165" t="s">
        <v>50</v>
      </c>
      <c r="C216" s="154" t="s">
        <v>62</v>
      </c>
      <c r="D216" s="154" t="s">
        <v>195</v>
      </c>
      <c r="E216" s="163" t="s">
        <v>64</v>
      </c>
      <c r="F216" s="160" t="s">
        <v>60</v>
      </c>
      <c r="G216" s="162" t="s">
        <v>198</v>
      </c>
      <c r="H216" s="42"/>
      <c r="I216" s="42"/>
    </row>
    <row r="217" spans="1:9" ht="19.5" customHeight="1" x14ac:dyDescent="0.2">
      <c r="A217" s="153"/>
      <c r="B217" s="166"/>
      <c r="C217" s="156"/>
      <c r="D217" s="157"/>
      <c r="E217" s="164"/>
      <c r="F217" s="161"/>
      <c r="G217" s="161"/>
      <c r="H217" s="42"/>
      <c r="I217" s="42"/>
    </row>
    <row r="218" spans="1:9" x14ac:dyDescent="0.2">
      <c r="A218" s="60">
        <v>1</v>
      </c>
      <c r="B218" s="61">
        <v>2</v>
      </c>
      <c r="C218" s="61" t="s">
        <v>63</v>
      </c>
      <c r="D218" s="61">
        <v>3</v>
      </c>
      <c r="E218" s="62">
        <v>4</v>
      </c>
      <c r="F218" s="63">
        <v>5</v>
      </c>
      <c r="G218" s="63">
        <v>6</v>
      </c>
      <c r="H218" s="42"/>
      <c r="I218" s="42"/>
    </row>
    <row r="219" spans="1:9" s="124" customFormat="1" ht="24" x14ac:dyDescent="0.2">
      <c r="A219" s="102" t="s">
        <v>21</v>
      </c>
      <c r="B219" s="66" t="s">
        <v>23</v>
      </c>
      <c r="C219" s="66" t="s">
        <v>51</v>
      </c>
      <c r="D219" s="66" t="s">
        <v>22</v>
      </c>
      <c r="E219" s="67">
        <f>-E214</f>
        <v>945710.87000000104</v>
      </c>
      <c r="F219" s="67">
        <f>-F214</f>
        <v>430161.48000000045</v>
      </c>
      <c r="G219" s="89">
        <f>E219-F219</f>
        <v>515549.3900000006</v>
      </c>
      <c r="H219" s="123"/>
      <c r="I219" s="123"/>
    </row>
    <row r="220" spans="1:9" s="29" customFormat="1" ht="22.5" x14ac:dyDescent="0.2">
      <c r="A220" s="125" t="s">
        <v>479</v>
      </c>
      <c r="B220" s="94" t="s">
        <v>25</v>
      </c>
      <c r="C220" s="94" t="s">
        <v>26</v>
      </c>
      <c r="D220" s="94" t="s">
        <v>24</v>
      </c>
      <c r="E220" s="89"/>
      <c r="F220" s="89"/>
      <c r="G220" s="89"/>
      <c r="H220" s="126"/>
      <c r="I220" s="126"/>
    </row>
    <row r="221" spans="1:9" ht="22.5" x14ac:dyDescent="0.2">
      <c r="A221" s="107" t="s">
        <v>0</v>
      </c>
      <c r="B221" s="103">
        <v>520</v>
      </c>
      <c r="C221" s="104">
        <v>190</v>
      </c>
      <c r="D221" s="105" t="s">
        <v>4</v>
      </c>
      <c r="E221" s="128">
        <f>E222-E224</f>
        <v>0</v>
      </c>
      <c r="F221" s="128">
        <f>F222-F224</f>
        <v>0</v>
      </c>
      <c r="G221" s="128">
        <f t="shared" ref="G221:G233" si="7">E221-F221</f>
        <v>0</v>
      </c>
      <c r="H221" s="42"/>
      <c r="I221" s="42"/>
    </row>
    <row r="222" spans="1:9" ht="22.5" x14ac:dyDescent="0.2">
      <c r="A222" s="107" t="s">
        <v>9</v>
      </c>
      <c r="B222" s="103">
        <v>520</v>
      </c>
      <c r="C222" s="104">
        <v>200</v>
      </c>
      <c r="D222" s="105" t="s">
        <v>5</v>
      </c>
      <c r="E222" s="128">
        <f>E223</f>
        <v>0</v>
      </c>
      <c r="F222" s="128">
        <f>F223</f>
        <v>0</v>
      </c>
      <c r="G222" s="128">
        <f t="shared" si="7"/>
        <v>0</v>
      </c>
      <c r="H222" s="42"/>
      <c r="I222" s="42"/>
    </row>
    <row r="223" spans="1:9" ht="22.5" x14ac:dyDescent="0.2">
      <c r="A223" s="107" t="s">
        <v>413</v>
      </c>
      <c r="B223" s="94"/>
      <c r="C223" s="32" t="s">
        <v>3</v>
      </c>
      <c r="D223" s="105" t="s">
        <v>6</v>
      </c>
      <c r="E223" s="69"/>
      <c r="F223" s="69"/>
      <c r="G223" s="128">
        <f t="shared" si="7"/>
        <v>0</v>
      </c>
      <c r="H223" s="42"/>
      <c r="I223" s="42"/>
    </row>
    <row r="224" spans="1:9" ht="22.5" x14ac:dyDescent="0.2">
      <c r="A224" s="107" t="s">
        <v>1</v>
      </c>
      <c r="B224" s="103">
        <v>520</v>
      </c>
      <c r="C224" s="104">
        <v>310</v>
      </c>
      <c r="D224" s="105" t="s">
        <v>7</v>
      </c>
      <c r="E224" s="128">
        <f>E225</f>
        <v>0</v>
      </c>
      <c r="F224" s="128">
        <f>F225</f>
        <v>0</v>
      </c>
      <c r="G224" s="128">
        <f t="shared" si="7"/>
        <v>0</v>
      </c>
      <c r="H224" s="42"/>
      <c r="I224" s="42"/>
    </row>
    <row r="225" spans="1:9" ht="22.5" x14ac:dyDescent="0.2">
      <c r="A225" s="107" t="s">
        <v>2</v>
      </c>
      <c r="B225" s="103">
        <v>520</v>
      </c>
      <c r="C225" s="104">
        <v>410</v>
      </c>
      <c r="D225" s="105" t="s">
        <v>8</v>
      </c>
      <c r="E225" s="69"/>
      <c r="F225" s="69"/>
      <c r="G225" s="128">
        <f t="shared" si="7"/>
        <v>0</v>
      </c>
      <c r="H225" s="42"/>
      <c r="I225" s="42"/>
    </row>
    <row r="226" spans="1:9" s="29" customFormat="1" ht="22.5" x14ac:dyDescent="0.2">
      <c r="A226" s="125" t="s">
        <v>27</v>
      </c>
      <c r="B226" s="94" t="s">
        <v>29</v>
      </c>
      <c r="C226" s="94" t="s">
        <v>30</v>
      </c>
      <c r="D226" s="94" t="s">
        <v>28</v>
      </c>
      <c r="E226" s="67">
        <f>E219</f>
        <v>945710.87000000104</v>
      </c>
      <c r="F226" s="67">
        <f>F219</f>
        <v>430161.48000000045</v>
      </c>
      <c r="G226" s="89">
        <f t="shared" si="7"/>
        <v>515549.3900000006</v>
      </c>
      <c r="H226" s="126"/>
      <c r="I226" s="126"/>
    </row>
    <row r="227" spans="1:9" x14ac:dyDescent="0.2">
      <c r="A227" s="107" t="s">
        <v>31</v>
      </c>
      <c r="B227" s="32" t="s">
        <v>29</v>
      </c>
      <c r="C227" s="32" t="s">
        <v>33</v>
      </c>
      <c r="D227" s="33" t="s">
        <v>32</v>
      </c>
      <c r="E227" s="67">
        <f>-E15</f>
        <v>-12657283.439999999</v>
      </c>
      <c r="F227" s="67">
        <f>-F15</f>
        <v>-5244244.91</v>
      </c>
      <c r="G227" s="89">
        <f t="shared" si="7"/>
        <v>-7413038.5299999993</v>
      </c>
      <c r="H227" s="42"/>
      <c r="I227" s="42"/>
    </row>
    <row r="228" spans="1:9" ht="11.25" customHeight="1" x14ac:dyDescent="0.2">
      <c r="A228" s="107" t="s">
        <v>36</v>
      </c>
      <c r="B228" s="32" t="s">
        <v>34</v>
      </c>
      <c r="C228" s="32" t="s">
        <v>38</v>
      </c>
      <c r="D228" s="33" t="s">
        <v>37</v>
      </c>
      <c r="E228" s="67">
        <f>E227</f>
        <v>-12657283.439999999</v>
      </c>
      <c r="F228" s="67">
        <f>F227</f>
        <v>-5244244.91</v>
      </c>
      <c r="G228" s="89">
        <f t="shared" si="7"/>
        <v>-7413038.5299999993</v>
      </c>
      <c r="H228" s="42"/>
      <c r="I228" s="42"/>
    </row>
    <row r="229" spans="1:9" s="29" customFormat="1" ht="22.5" x14ac:dyDescent="0.2">
      <c r="A229" s="127" t="s">
        <v>166</v>
      </c>
      <c r="B229" s="95" t="s">
        <v>34</v>
      </c>
      <c r="C229" s="95" t="s">
        <v>171</v>
      </c>
      <c r="D229" s="95" t="s">
        <v>167</v>
      </c>
      <c r="E229" s="84"/>
      <c r="F229" s="84"/>
      <c r="G229" s="89">
        <f t="shared" si="7"/>
        <v>0</v>
      </c>
      <c r="H229" s="126"/>
      <c r="I229" s="126"/>
    </row>
    <row r="230" spans="1:9" x14ac:dyDescent="0.2">
      <c r="A230" s="107" t="s">
        <v>39</v>
      </c>
      <c r="B230" s="32" t="s">
        <v>29</v>
      </c>
      <c r="C230" s="32" t="s">
        <v>41</v>
      </c>
      <c r="D230" s="33" t="s">
        <v>40</v>
      </c>
      <c r="E230" s="106">
        <f>E231</f>
        <v>13602994.310000001</v>
      </c>
      <c r="F230" s="106">
        <f>F231</f>
        <v>5674406.3900000006</v>
      </c>
      <c r="G230" s="89">
        <f t="shared" si="7"/>
        <v>7928587.9199999999</v>
      </c>
      <c r="H230" s="42"/>
      <c r="I230" s="42"/>
    </row>
    <row r="231" spans="1:9" ht="22.5" x14ac:dyDescent="0.2">
      <c r="A231" s="107" t="s">
        <v>42</v>
      </c>
      <c r="B231" s="32" t="s">
        <v>44</v>
      </c>
      <c r="C231" s="32" t="s">
        <v>108</v>
      </c>
      <c r="D231" s="33" t="s">
        <v>43</v>
      </c>
      <c r="E231" s="67">
        <f>E125</f>
        <v>13602994.310000001</v>
      </c>
      <c r="F231" s="67">
        <f>F125</f>
        <v>5674406.3900000006</v>
      </c>
      <c r="G231" s="89">
        <f t="shared" si="7"/>
        <v>7928587.9199999999</v>
      </c>
      <c r="H231" s="42"/>
      <c r="I231" s="42"/>
    </row>
    <row r="232" spans="1:9" s="29" customFormat="1" ht="22.5" x14ac:dyDescent="0.2">
      <c r="A232" s="127" t="s">
        <v>169</v>
      </c>
      <c r="B232" s="95" t="s">
        <v>44</v>
      </c>
      <c r="C232" s="95" t="s">
        <v>170</v>
      </c>
      <c r="D232" s="95" t="s">
        <v>168</v>
      </c>
      <c r="E232" s="40">
        <f>E125</f>
        <v>13602994.310000001</v>
      </c>
      <c r="F232" s="40">
        <f>F125</f>
        <v>5674406.3900000006</v>
      </c>
      <c r="G232" s="128">
        <f t="shared" si="7"/>
        <v>7928587.9199999999</v>
      </c>
      <c r="H232" s="126"/>
      <c r="I232" s="126"/>
    </row>
    <row r="233" spans="1:9" x14ac:dyDescent="0.2">
      <c r="A233" s="107" t="s">
        <v>148</v>
      </c>
      <c r="B233" s="32" t="s">
        <v>35</v>
      </c>
      <c r="C233" s="32" t="s">
        <v>46</v>
      </c>
      <c r="D233" s="33" t="s">
        <v>45</v>
      </c>
      <c r="E233" s="106"/>
      <c r="F233" s="106"/>
      <c r="G233" s="89">
        <f t="shared" si="7"/>
        <v>0</v>
      </c>
      <c r="H233" s="42"/>
      <c r="I233" s="42"/>
    </row>
    <row r="234" spans="1:9" x14ac:dyDescent="0.2">
      <c r="A234" s="107"/>
      <c r="B234" s="32"/>
      <c r="C234" s="32"/>
      <c r="D234" s="33"/>
      <c r="E234" s="106"/>
      <c r="F234" s="106"/>
      <c r="G234" s="89"/>
      <c r="H234" s="42"/>
      <c r="I234" s="42"/>
    </row>
    <row r="235" spans="1:9" x14ac:dyDescent="0.2">
      <c r="A235" s="108"/>
      <c r="B235" s="108"/>
      <c r="C235" s="108"/>
      <c r="D235" s="108"/>
      <c r="E235" s="108"/>
      <c r="F235" s="108"/>
      <c r="G235" s="108"/>
      <c r="H235" s="42"/>
      <c r="I235" s="42"/>
    </row>
    <row r="236" spans="1:9" x14ac:dyDescent="0.2">
      <c r="A236" s="109"/>
      <c r="B236" s="110"/>
      <c r="C236" s="110"/>
      <c r="D236" s="111"/>
      <c r="E236" s="112"/>
      <c r="F236" s="42"/>
      <c r="G236" s="42"/>
    </row>
    <row r="237" spans="1:9" x14ac:dyDescent="0.2">
      <c r="A237" s="113" t="s">
        <v>47</v>
      </c>
      <c r="B237" s="114" t="s">
        <v>357</v>
      </c>
      <c r="C237" s="115"/>
      <c r="D237" s="114"/>
      <c r="E237" s="116"/>
      <c r="F237" s="117"/>
      <c r="G237" s="117"/>
    </row>
    <row r="238" spans="1:9" x14ac:dyDescent="0.2">
      <c r="A238" s="5" t="s">
        <v>10</v>
      </c>
      <c r="B238" s="6"/>
      <c r="C238" s="6"/>
      <c r="D238" s="7"/>
      <c r="E238" s="7"/>
      <c r="F238" s="4"/>
      <c r="G238" s="4"/>
    </row>
    <row r="239" spans="1:9" x14ac:dyDescent="0.2">
      <c r="A239" s="8" t="s">
        <v>454</v>
      </c>
      <c r="B239" s="9" t="s">
        <v>472</v>
      </c>
      <c r="C239" s="9"/>
      <c r="D239" s="10"/>
      <c r="E239" s="7"/>
      <c r="F239" s="4"/>
      <c r="G239" s="4"/>
    </row>
    <row r="240" spans="1:9" x14ac:dyDescent="0.2">
      <c r="A240" s="5" t="s">
        <v>232</v>
      </c>
      <c r="B240" s="6"/>
      <c r="C240" s="6"/>
      <c r="D240" s="7"/>
      <c r="E240" s="7"/>
      <c r="F240" s="4"/>
      <c r="G240" s="4"/>
    </row>
    <row r="241" spans="1:7" x14ac:dyDescent="0.2">
      <c r="A241" s="1"/>
      <c r="B241" s="1"/>
      <c r="C241" s="1"/>
      <c r="D241" s="1"/>
      <c r="E241" s="1"/>
      <c r="F241" s="1"/>
      <c r="G241" s="1"/>
    </row>
    <row r="242" spans="1:7" ht="15" x14ac:dyDescent="0.25">
      <c r="A242" s="1"/>
      <c r="B242" s="1"/>
      <c r="C242" s="1"/>
      <c r="D242" s="2"/>
      <c r="E242" s="3"/>
      <c r="F242" s="3"/>
      <c r="G242" s="3"/>
    </row>
  </sheetData>
  <mergeCells count="25">
    <mergeCell ref="F122:F123"/>
    <mergeCell ref="G122:G123"/>
    <mergeCell ref="G216:G217"/>
    <mergeCell ref="A216:A217"/>
    <mergeCell ref="B216:B217"/>
    <mergeCell ref="C216:C217"/>
    <mergeCell ref="D216:D217"/>
    <mergeCell ref="E216:E217"/>
    <mergeCell ref="F216:F217"/>
    <mergeCell ref="I170:I171"/>
    <mergeCell ref="A1:F3"/>
    <mergeCell ref="B6:D6"/>
    <mergeCell ref="B7:D7"/>
    <mergeCell ref="A12:A13"/>
    <mergeCell ref="B12:B13"/>
    <mergeCell ref="C12:C13"/>
    <mergeCell ref="D12:D13"/>
    <mergeCell ref="E12:E13"/>
    <mergeCell ref="F12:F13"/>
    <mergeCell ref="G12:G13"/>
    <mergeCell ref="A122:A123"/>
    <mergeCell ref="B122:B123"/>
    <mergeCell ref="C122:C123"/>
    <mergeCell ref="D122:D123"/>
    <mergeCell ref="E122:E123"/>
  </mergeCells>
  <phoneticPr fontId="4" type="noConversion"/>
  <pageMargins left="0.23622047244094491" right="0.23622047244094491" top="0.39370078740157483" bottom="0.35433070866141736" header="0.31496062992125984" footer="0.31496062992125984"/>
  <pageSetup paperSize="9" scale="69" fitToHeight="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117  </vt:lpstr>
      <vt:lpstr>'117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GLBUH</cp:lastModifiedBy>
  <cp:lastPrinted>2025-05-05T12:04:54Z</cp:lastPrinted>
  <dcterms:created xsi:type="dcterms:W3CDTF">1999-06-18T11:49:53Z</dcterms:created>
  <dcterms:modified xsi:type="dcterms:W3CDTF">2025-07-04T12:57:20Z</dcterms:modified>
</cp:coreProperties>
</file>